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ussel33\Desktop\"/>
    </mc:Choice>
  </mc:AlternateContent>
  <bookViews>
    <workbookView xWindow="0" yWindow="0" windowWidth="19200" windowHeight="7050"/>
  </bookViews>
  <sheets>
    <sheet name="Guidance" sheetId="18" r:id="rId1"/>
    <sheet name="General" sheetId="21" r:id="rId2"/>
    <sheet name="State of IL" sheetId="17" r:id="rId3"/>
    <sheet name="USDA Cap" sheetId="13" r:id="rId4"/>
    <sheet name="General - Cost Share" sheetId="10" r:id="rId5"/>
    <sheet name="General - UIC Component" sheetId="12" r:id="rId6"/>
    <sheet name="location tool" sheetId="9" r:id="rId7"/>
  </sheets>
  <externalReferences>
    <externalReference r:id="rId8"/>
    <externalReference r:id="rId9"/>
  </externalReferences>
  <definedNames>
    <definedName name="CapFifteen" localSheetId="1">'[1]USDA Cap'!$AE$6</definedName>
    <definedName name="CapFifteen" localSheetId="0">'[2]USDA Cap Template'!$AE$6</definedName>
    <definedName name="CapFifteen">'USDA Cap'!$AE$6</definedName>
    <definedName name="CapThirty" localSheetId="1">'[1]USDA Cap'!$AE$4</definedName>
    <definedName name="CapThirty" localSheetId="0">'[2]USDA Cap Template'!$AE$4</definedName>
    <definedName name="CapThirty">'USDA Cap'!$AE$4</definedName>
    <definedName name="CapTwenty" localSheetId="1">'[1]USDA Cap'!$AE$5</definedName>
    <definedName name="CapTwenty" localSheetId="0">'[2]USDA Cap Template'!$AE$5</definedName>
    <definedName name="CapTwenty">'USDA Cap'!$AE$5</definedName>
    <definedName name="ClinicalTrial" localSheetId="1">General!$Z$9</definedName>
    <definedName name="ClinicalTrial">#REF!</definedName>
    <definedName name="ClinicalTrialIndustry" localSheetId="1">General!$AA$8</definedName>
    <definedName name="ClinicalTrialIndustry">#REF!</definedName>
    <definedName name="ClinicalTrialOff" localSheetId="1">General!$AB$10</definedName>
    <definedName name="ClinicalTrialOff">#REF!</definedName>
    <definedName name="ClinicalTrialOn" localSheetId="1">General!$AA$10</definedName>
    <definedName name="ClinicalTrialOn">#REF!</definedName>
    <definedName name="Effective">'USDA Cap'!$AF$4</definedName>
    <definedName name="Effective30">'USDA Cap'!$AF$4</definedName>
    <definedName name="Fellowship" localSheetId="1">General!$AA$7</definedName>
    <definedName name="Fellowship">#REF!</definedName>
    <definedName name="Fellowship0" localSheetId="1">General!$AA$7</definedName>
    <definedName name="Fellowship0">#REF!</definedName>
    <definedName name="FifteenEffective" localSheetId="1">'[1]USDA Cap'!$AF$6</definedName>
    <definedName name="FifteenEffective" localSheetId="0">'[2]USDA Cap Template'!$AF$6</definedName>
    <definedName name="FifteenEffective">'USDA Cap'!$AF$6</definedName>
    <definedName name="Instruction" localSheetId="1">General!$Z$5</definedName>
    <definedName name="Instruction">#REF!</definedName>
    <definedName name="InstructionOff" localSheetId="1">General!$AB$5</definedName>
    <definedName name="InstructionOff">#REF!</definedName>
    <definedName name="InstructionOn" localSheetId="1">General!$AA$5</definedName>
    <definedName name="InstructionOn">#REF!</definedName>
    <definedName name="lll">'[1]USDA Cap'!$AE$5</definedName>
    <definedName name="MTDC" localSheetId="1">General!$AD$4</definedName>
    <definedName name="MTDC">#REF!</definedName>
    <definedName name="OffCampus" localSheetId="1">General!$AB$3</definedName>
    <definedName name="OffCampus">#REF!</definedName>
    <definedName name="OnCampus" localSheetId="1">General!$AA$3</definedName>
    <definedName name="OnCampus">#REF!</definedName>
    <definedName name="OSA" localSheetId="1">General!$Z$6</definedName>
    <definedName name="OSA">#REF!</definedName>
    <definedName name="OSAOff" localSheetId="1">General!$AB$6</definedName>
    <definedName name="OSAOff">#REF!</definedName>
    <definedName name="OSAOn" localSheetId="1">General!$AA$6</definedName>
    <definedName name="OSAOn">#REF!</definedName>
    <definedName name="Other" localSheetId="1">General!$AD$6</definedName>
    <definedName name="Other">#REF!</definedName>
    <definedName name="_xlnm.Print_Area" localSheetId="1">General!$A$1:$J$76</definedName>
    <definedName name="_xlnm.Print_Area" localSheetId="4">'General - Cost Share'!$A$1:$P$75</definedName>
    <definedName name="_xlnm.Print_Area" localSheetId="5">'General - UIC Component'!$A$1:$P$75</definedName>
    <definedName name="_xlnm.Print_Area" localSheetId="6">'location tool'!$A$1:$P$80</definedName>
    <definedName name="_xlnm.Print_Area" localSheetId="2">'State of IL'!$A$1:$J$74</definedName>
    <definedName name="_xlnm.Print_Area" localSheetId="3">'USDA Cap'!$A$1:$J$75</definedName>
    <definedName name="_xlnm.Print_Titles" localSheetId="1">General!$1:$11</definedName>
    <definedName name="_xlnm.Print_Titles" localSheetId="4">'General - Cost Share'!$10:$11</definedName>
    <definedName name="_xlnm.Print_Titles" localSheetId="5">'General - UIC Component'!$10:$11</definedName>
    <definedName name="_xlnm.Print_Titles" localSheetId="6">'location tool'!$10:$11</definedName>
    <definedName name="_xlnm.Print_Titles" localSheetId="2">'State of IL'!$10:$10</definedName>
    <definedName name="_xlnm.Print_Titles" localSheetId="3">'USDA Cap'!$10:$10</definedName>
    <definedName name="Research" localSheetId="1">General!$Z$4</definedName>
    <definedName name="Research">#REF!</definedName>
    <definedName name="ResearchOff" localSheetId="1">General!$AB$4</definedName>
    <definedName name="ResearchOff">#REF!</definedName>
    <definedName name="ResearchOn" localSheetId="1">General!$AA$4</definedName>
    <definedName name="ResearchOn">#REF!</definedName>
    <definedName name="TDC" localSheetId="1">General!$AD$5</definedName>
    <definedName name="TDC">#REF!</definedName>
    <definedName name="ThirtyEffective" localSheetId="1">'[1]USDA Cap'!$AF$4</definedName>
    <definedName name="ThirtyEffective" localSheetId="0">'[2]USDA Cap Template'!$AF$4</definedName>
    <definedName name="ThirtyEffective">'USDA Cap'!$AF$4</definedName>
    <definedName name="TwentyEffective" localSheetId="1">'[1]USDA Cap'!$AF$5</definedName>
    <definedName name="TwentyEffective" localSheetId="0">'[2]USDA Cap Template'!$AF$5</definedName>
    <definedName name="TwentyEffective">'USDA Cap'!$AF$5</definedName>
  </definedNames>
  <calcPr calcId="162913"/>
</workbook>
</file>

<file path=xl/calcChain.xml><?xml version="1.0" encoding="utf-8"?>
<calcChain xmlns="http://schemas.openxmlformats.org/spreadsheetml/2006/main">
  <c r="J1" i="21" l="1"/>
  <c r="C4" i="21" s="1"/>
  <c r="F71" i="21" s="1"/>
  <c r="J2" i="21"/>
  <c r="F12" i="21"/>
  <c r="D13" i="21"/>
  <c r="E13" i="21" s="1"/>
  <c r="F14" i="21"/>
  <c r="G14" i="21" s="1"/>
  <c r="H14" i="21" s="1"/>
  <c r="D15" i="21"/>
  <c r="E15" i="21" s="1"/>
  <c r="F16" i="21"/>
  <c r="G16" i="21" s="1"/>
  <c r="H16" i="21" s="1"/>
  <c r="D17" i="21"/>
  <c r="E17" i="21" s="1"/>
  <c r="F18" i="21"/>
  <c r="G18" i="21" s="1"/>
  <c r="H18" i="21" s="1"/>
  <c r="D19" i="21"/>
  <c r="E19" i="21" s="1"/>
  <c r="F20" i="21"/>
  <c r="G20" i="21" s="1"/>
  <c r="H20" i="21" s="1"/>
  <c r="D21" i="21"/>
  <c r="E21" i="21" s="1"/>
  <c r="F22" i="21"/>
  <c r="G22" i="21" s="1"/>
  <c r="H22" i="21" s="1"/>
  <c r="D23" i="21"/>
  <c r="E23" i="21" s="1"/>
  <c r="E25" i="21"/>
  <c r="F29" i="21"/>
  <c r="G29" i="21" s="1"/>
  <c r="H29" i="21" s="1"/>
  <c r="D30" i="21"/>
  <c r="E30" i="21" s="1"/>
  <c r="F31" i="21"/>
  <c r="G31" i="21" s="1"/>
  <c r="H31" i="21" s="1"/>
  <c r="I31" i="21" s="1"/>
  <c r="D32" i="21"/>
  <c r="E32" i="21" s="1"/>
  <c r="F33" i="21"/>
  <c r="G33" i="21" s="1"/>
  <c r="H33" i="21" s="1"/>
  <c r="D34" i="21"/>
  <c r="E34" i="21" s="1"/>
  <c r="F35" i="21"/>
  <c r="G35" i="21" s="1"/>
  <c r="H35" i="21" s="1"/>
  <c r="D36" i="21"/>
  <c r="E36" i="21" s="1"/>
  <c r="F37" i="21"/>
  <c r="D38" i="21"/>
  <c r="E38" i="21" s="1"/>
  <c r="F39" i="21"/>
  <c r="G39" i="21" s="1"/>
  <c r="D40" i="21"/>
  <c r="E40" i="21" s="1"/>
  <c r="E42" i="21"/>
  <c r="J50" i="21"/>
  <c r="J51" i="21"/>
  <c r="F53" i="21"/>
  <c r="G53" i="21" s="1"/>
  <c r="H53" i="21" s="1"/>
  <c r="I53" i="21" s="1"/>
  <c r="F54" i="21"/>
  <c r="G54" i="21" s="1"/>
  <c r="F56" i="21"/>
  <c r="G56" i="21" s="1"/>
  <c r="H56" i="21" s="1"/>
  <c r="I56" i="21" s="1"/>
  <c r="F58" i="21"/>
  <c r="G58" i="21" s="1"/>
  <c r="H58" i="21" s="1"/>
  <c r="I58" i="21" s="1"/>
  <c r="F59" i="21"/>
  <c r="G59" i="21" s="1"/>
  <c r="H59" i="21" s="1"/>
  <c r="I59" i="21" s="1"/>
  <c r="F60" i="21"/>
  <c r="G60" i="21" s="1"/>
  <c r="F61" i="21"/>
  <c r="G61" i="21" s="1"/>
  <c r="H61" i="21" s="1"/>
  <c r="I61" i="21" s="1"/>
  <c r="J62" i="21"/>
  <c r="J63" i="21"/>
  <c r="F64" i="21"/>
  <c r="G64" i="21" s="1"/>
  <c r="H64" i="21" s="1"/>
  <c r="I64" i="21" s="1"/>
  <c r="E65" i="21"/>
  <c r="E66" i="21" s="1"/>
  <c r="B69" i="21"/>
  <c r="F65" i="21" l="1"/>
  <c r="F66" i="21" s="1"/>
  <c r="H23" i="21"/>
  <c r="H19" i="21"/>
  <c r="H15" i="21"/>
  <c r="F38" i="21"/>
  <c r="H30" i="21"/>
  <c r="H17" i="21"/>
  <c r="E46" i="21"/>
  <c r="G40" i="21"/>
  <c r="H39" i="21"/>
  <c r="E26" i="21"/>
  <c r="E27" i="21" s="1"/>
  <c r="G65" i="21"/>
  <c r="G66" i="21" s="1"/>
  <c r="F34" i="21"/>
  <c r="H21" i="21"/>
  <c r="F30" i="21"/>
  <c r="F76" i="21"/>
  <c r="I71" i="21"/>
  <c r="H76" i="21"/>
  <c r="H71" i="21"/>
  <c r="E71" i="21"/>
  <c r="J76" i="21"/>
  <c r="G76" i="21"/>
  <c r="J61" i="21"/>
  <c r="E43" i="21"/>
  <c r="I35" i="21"/>
  <c r="I36" i="21" s="1"/>
  <c r="H36" i="21"/>
  <c r="G12" i="21"/>
  <c r="F25" i="21"/>
  <c r="F42" i="21"/>
  <c r="F36" i="21"/>
  <c r="I32" i="21"/>
  <c r="G30" i="21"/>
  <c r="G71" i="21"/>
  <c r="E76" i="21"/>
  <c r="I76" i="21"/>
  <c r="I29" i="21"/>
  <c r="J64" i="21"/>
  <c r="J59" i="21"/>
  <c r="J58" i="21"/>
  <c r="J56" i="21"/>
  <c r="J53" i="21"/>
  <c r="I33" i="21"/>
  <c r="J33" i="21" s="1"/>
  <c r="H65" i="21"/>
  <c r="H32" i="21"/>
  <c r="J31" i="21"/>
  <c r="G32" i="21"/>
  <c r="G23" i="21"/>
  <c r="G21" i="21"/>
  <c r="G19" i="21"/>
  <c r="G17" i="21"/>
  <c r="G15" i="21"/>
  <c r="H60" i="21"/>
  <c r="H54" i="21"/>
  <c r="I54" i="21" s="1"/>
  <c r="F40" i="21"/>
  <c r="G37" i="21"/>
  <c r="G42" i="21" s="1"/>
  <c r="G36" i="21"/>
  <c r="H34" i="21"/>
  <c r="G34" i="21"/>
  <c r="F32" i="21"/>
  <c r="F23" i="21"/>
  <c r="I22" i="21"/>
  <c r="I23" i="21" s="1"/>
  <c r="F21" i="21"/>
  <c r="I20" i="21"/>
  <c r="I21" i="21" s="1"/>
  <c r="F19" i="21"/>
  <c r="I18" i="21"/>
  <c r="I19" i="21" s="1"/>
  <c r="F17" i="21"/>
  <c r="I16" i="21"/>
  <c r="I17" i="21" s="1"/>
  <c r="F15" i="21"/>
  <c r="I14" i="21"/>
  <c r="I15" i="21" s="1"/>
  <c r="F13" i="21"/>
  <c r="J35" i="21" l="1"/>
  <c r="J16" i="21"/>
  <c r="I39" i="21"/>
  <c r="I40" i="21" s="1"/>
  <c r="H40" i="21"/>
  <c r="J36" i="21"/>
  <c r="J32" i="21"/>
  <c r="J54" i="21"/>
  <c r="J20" i="21"/>
  <c r="J15" i="21"/>
  <c r="J71" i="21"/>
  <c r="E47" i="21"/>
  <c r="E44" i="21"/>
  <c r="F43" i="21"/>
  <c r="I30" i="21"/>
  <c r="J23" i="21"/>
  <c r="J14" i="21"/>
  <c r="J18" i="21"/>
  <c r="J22" i="21"/>
  <c r="I34" i="21"/>
  <c r="J34" i="21" s="1"/>
  <c r="I65" i="21"/>
  <c r="J65" i="21" s="1"/>
  <c r="H12" i="21"/>
  <c r="G25" i="21"/>
  <c r="G13" i="21"/>
  <c r="G26" i="21" s="1"/>
  <c r="J19" i="21"/>
  <c r="F26" i="21"/>
  <c r="F27" i="21" s="1"/>
  <c r="J17" i="21"/>
  <c r="J21" i="21"/>
  <c r="H37" i="21"/>
  <c r="G38" i="21"/>
  <c r="H66" i="21"/>
  <c r="I60" i="21"/>
  <c r="J29" i="21"/>
  <c r="F46" i="21"/>
  <c r="J40" i="21" l="1"/>
  <c r="J39" i="21"/>
  <c r="G27" i="21"/>
  <c r="G46" i="21"/>
  <c r="H13" i="21"/>
  <c r="I12" i="21"/>
  <c r="J12" i="21" s="1"/>
  <c r="H25" i="21"/>
  <c r="J60" i="21"/>
  <c r="I66" i="21"/>
  <c r="J66" i="21" s="1"/>
  <c r="J30" i="21"/>
  <c r="E48" i="21"/>
  <c r="I37" i="21"/>
  <c r="H38" i="21"/>
  <c r="H43" i="21" s="1"/>
  <c r="H42" i="21"/>
  <c r="F44" i="21"/>
  <c r="F47" i="21"/>
  <c r="F48" i="21" s="1"/>
  <c r="F68" i="21" s="1"/>
  <c r="G43" i="21"/>
  <c r="G44" i="21" s="1"/>
  <c r="G47" i="21" l="1"/>
  <c r="I38" i="21"/>
  <c r="I43" i="21" s="1"/>
  <c r="I42" i="21"/>
  <c r="H46" i="21"/>
  <c r="G48" i="21"/>
  <c r="G68" i="21" s="1"/>
  <c r="J43" i="21"/>
  <c r="F73" i="21"/>
  <c r="F75" i="21" s="1"/>
  <c r="F69" i="21"/>
  <c r="E68" i="21"/>
  <c r="I13" i="21"/>
  <c r="I26" i="21" s="1"/>
  <c r="I25" i="21"/>
  <c r="J37" i="21"/>
  <c r="H44" i="21"/>
  <c r="H26" i="21"/>
  <c r="J38" i="21" l="1"/>
  <c r="J13" i="21"/>
  <c r="I44" i="21"/>
  <c r="J44" i="21"/>
  <c r="E69" i="21"/>
  <c r="E73" i="21"/>
  <c r="H47" i="21"/>
  <c r="J26" i="21"/>
  <c r="G69" i="21"/>
  <c r="G73" i="21"/>
  <c r="G75" i="21" s="1"/>
  <c r="J42" i="21"/>
  <c r="I27" i="21"/>
  <c r="I46" i="21"/>
  <c r="J25" i="21"/>
  <c r="H27" i="21"/>
  <c r="I47" i="21"/>
  <c r="J46" i="21"/>
  <c r="J27" i="21" l="1"/>
  <c r="J47" i="21"/>
  <c r="I48" i="21"/>
  <c r="I68" i="21" s="1"/>
  <c r="I73" i="21" s="1"/>
  <c r="I75" i="21" s="1"/>
  <c r="E75" i="21"/>
  <c r="H48" i="21"/>
  <c r="I69" i="21" l="1"/>
  <c r="H68" i="21"/>
  <c r="J48" i="21"/>
  <c r="H69" i="21" l="1"/>
  <c r="J69" i="21" s="1"/>
  <c r="H73" i="21"/>
  <c r="J68" i="21"/>
  <c r="H75" i="21" l="1"/>
  <c r="J73" i="21"/>
  <c r="J75" i="21" s="1"/>
  <c r="J2" i="10" l="1"/>
  <c r="J1" i="13" l="1"/>
  <c r="J2" i="13" l="1"/>
  <c r="J1" i="10" l="1"/>
  <c r="C4" i="10" l="1"/>
  <c r="C5" i="10" s="1"/>
  <c r="AF6" i="13"/>
  <c r="J2" i="17" l="1"/>
  <c r="B67" i="17"/>
  <c r="E63" i="17"/>
  <c r="E64" i="17" s="1"/>
  <c r="F62" i="17"/>
  <c r="G62" i="17" s="1"/>
  <c r="H62" i="17" s="1"/>
  <c r="I62" i="17" s="1"/>
  <c r="J60" i="17"/>
  <c r="F59" i="17"/>
  <c r="G59" i="17" s="1"/>
  <c r="H59" i="17" s="1"/>
  <c r="I59" i="17" s="1"/>
  <c r="F58" i="17"/>
  <c r="G58" i="17" s="1"/>
  <c r="H58" i="17" s="1"/>
  <c r="I58" i="17" s="1"/>
  <c r="F57" i="17"/>
  <c r="G57" i="17" s="1"/>
  <c r="H57" i="17" s="1"/>
  <c r="I57" i="17" s="1"/>
  <c r="F56" i="17"/>
  <c r="F54" i="17"/>
  <c r="F52" i="17"/>
  <c r="G52" i="17" s="1"/>
  <c r="H52" i="17" s="1"/>
  <c r="I52" i="17" s="1"/>
  <c r="F51" i="17"/>
  <c r="G51" i="17" s="1"/>
  <c r="H51" i="17" s="1"/>
  <c r="I51" i="17" s="1"/>
  <c r="J49" i="17"/>
  <c r="J48" i="17"/>
  <c r="E40" i="17"/>
  <c r="D39" i="17"/>
  <c r="E39" i="17" s="1"/>
  <c r="F38" i="17"/>
  <c r="G38" i="17" s="1"/>
  <c r="D37" i="17"/>
  <c r="E37" i="17" s="1"/>
  <c r="F36" i="17"/>
  <c r="G36" i="17" s="1"/>
  <c r="D35" i="17"/>
  <c r="E35" i="17" s="1"/>
  <c r="F34" i="17"/>
  <c r="G34" i="17" s="1"/>
  <c r="D33" i="17"/>
  <c r="E33" i="17" s="1"/>
  <c r="F32" i="17"/>
  <c r="F63" i="17" s="1"/>
  <c r="D31" i="17"/>
  <c r="E31" i="17" s="1"/>
  <c r="F30" i="17"/>
  <c r="G30" i="17" s="1"/>
  <c r="D29" i="17"/>
  <c r="E29" i="17" s="1"/>
  <c r="F28" i="17"/>
  <c r="G28" i="17" s="1"/>
  <c r="E24" i="17"/>
  <c r="D22" i="17"/>
  <c r="E22" i="17" s="1"/>
  <c r="F21" i="17"/>
  <c r="G21" i="17" s="1"/>
  <c r="D20" i="17"/>
  <c r="E20" i="17" s="1"/>
  <c r="F19" i="17"/>
  <c r="G19" i="17" s="1"/>
  <c r="D18" i="17"/>
  <c r="E18" i="17" s="1"/>
  <c r="F17" i="17"/>
  <c r="G17" i="17" s="1"/>
  <c r="D16" i="17"/>
  <c r="E16" i="17" s="1"/>
  <c r="F15" i="17"/>
  <c r="G15" i="17" s="1"/>
  <c r="D14" i="17"/>
  <c r="E14" i="17" s="1"/>
  <c r="F13" i="17"/>
  <c r="G13" i="17" s="1"/>
  <c r="D12" i="17"/>
  <c r="E12" i="17" s="1"/>
  <c r="F11" i="17"/>
  <c r="F24" i="17" s="1"/>
  <c r="J1" i="17"/>
  <c r="C4" i="17" s="1"/>
  <c r="G37" i="17" l="1"/>
  <c r="G31" i="17"/>
  <c r="G35" i="17"/>
  <c r="F16" i="17"/>
  <c r="E25" i="17"/>
  <c r="E26" i="17" s="1"/>
  <c r="F22" i="17"/>
  <c r="F12" i="17"/>
  <c r="F20" i="17"/>
  <c r="G39" i="17"/>
  <c r="F14" i="17"/>
  <c r="F18" i="17"/>
  <c r="G29" i="17"/>
  <c r="G32" i="17"/>
  <c r="G33" i="17" s="1"/>
  <c r="F40" i="17"/>
  <c r="F44" i="17" s="1"/>
  <c r="G54" i="17"/>
  <c r="H54" i="17" s="1"/>
  <c r="I54" i="17" s="1"/>
  <c r="F64" i="17"/>
  <c r="J59" i="17"/>
  <c r="J62" i="17"/>
  <c r="H15" i="17"/>
  <c r="G16" i="17"/>
  <c r="H17" i="17"/>
  <c r="G18" i="17"/>
  <c r="E41" i="17"/>
  <c r="E42" i="17" s="1"/>
  <c r="J58" i="17"/>
  <c r="H13" i="17"/>
  <c r="G14" i="17"/>
  <c r="J74" i="17"/>
  <c r="F74" i="17"/>
  <c r="I74" i="17"/>
  <c r="E74" i="17"/>
  <c r="H74" i="17"/>
  <c r="G74" i="17"/>
  <c r="H19" i="17"/>
  <c r="G20" i="17"/>
  <c r="H21" i="17"/>
  <c r="G22" i="17"/>
  <c r="J52" i="17"/>
  <c r="H28" i="17"/>
  <c r="H30" i="17"/>
  <c r="H32" i="17"/>
  <c r="H34" i="17"/>
  <c r="H36" i="17"/>
  <c r="H38" i="17"/>
  <c r="G40" i="17"/>
  <c r="E44" i="17"/>
  <c r="J51" i="17"/>
  <c r="G56" i="17"/>
  <c r="J57" i="17"/>
  <c r="J61" i="17"/>
  <c r="G11" i="17"/>
  <c r="F29" i="17"/>
  <c r="F31" i="17"/>
  <c r="F33" i="17"/>
  <c r="F35" i="17"/>
  <c r="F37" i="17"/>
  <c r="F39" i="17"/>
  <c r="G63" i="17" l="1"/>
  <c r="E45" i="17"/>
  <c r="E46" i="17" s="1"/>
  <c r="G41" i="17"/>
  <c r="G42" i="17" s="1"/>
  <c r="F25" i="17"/>
  <c r="F26" i="17" s="1"/>
  <c r="J54" i="17"/>
  <c r="I36" i="17"/>
  <c r="I37" i="17" s="1"/>
  <c r="H37" i="17"/>
  <c r="F41" i="17"/>
  <c r="I34" i="17"/>
  <c r="I35" i="17" s="1"/>
  <c r="H35" i="17"/>
  <c r="H14" i="17"/>
  <c r="I13" i="17"/>
  <c r="H40" i="17"/>
  <c r="I28" i="17"/>
  <c r="J28" i="17" s="1"/>
  <c r="H29" i="17"/>
  <c r="H20" i="17"/>
  <c r="I19" i="17"/>
  <c r="I20" i="17" s="1"/>
  <c r="H16" i="17"/>
  <c r="I15" i="17"/>
  <c r="H22" i="17"/>
  <c r="I21" i="17"/>
  <c r="I22" i="17" s="1"/>
  <c r="G24" i="17"/>
  <c r="H11" i="17"/>
  <c r="G12" i="17"/>
  <c r="H63" i="17"/>
  <c r="I32" i="17"/>
  <c r="H33" i="17"/>
  <c r="G64" i="17"/>
  <c r="H56" i="17"/>
  <c r="I38" i="17"/>
  <c r="I39" i="17" s="1"/>
  <c r="H39" i="17"/>
  <c r="I30" i="17"/>
  <c r="I31" i="17" s="1"/>
  <c r="H31" i="17"/>
  <c r="J38" i="17"/>
  <c r="H18" i="17"/>
  <c r="I17" i="17"/>
  <c r="O49" i="10"/>
  <c r="J39" i="17" l="1"/>
  <c r="J36" i="17"/>
  <c r="J34" i="17"/>
  <c r="J31" i="17"/>
  <c r="J35" i="17"/>
  <c r="J37" i="17"/>
  <c r="J20" i="17"/>
  <c r="J22" i="17"/>
  <c r="J19" i="17"/>
  <c r="G25" i="17"/>
  <c r="E66" i="17"/>
  <c r="J30" i="17"/>
  <c r="I18" i="17"/>
  <c r="J18" i="17" s="1"/>
  <c r="J17" i="17"/>
  <c r="H12" i="17"/>
  <c r="H25" i="17" s="1"/>
  <c r="H24" i="17"/>
  <c r="I11" i="17"/>
  <c r="I16" i="17"/>
  <c r="J16" i="17" s="1"/>
  <c r="J15" i="17"/>
  <c r="I63" i="17"/>
  <c r="J63" i="17" s="1"/>
  <c r="I33" i="17"/>
  <c r="J33" i="17" s="1"/>
  <c r="J32" i="17"/>
  <c r="G44" i="17"/>
  <c r="G26" i="17"/>
  <c r="H41" i="17"/>
  <c r="F45" i="17"/>
  <c r="F42" i="17"/>
  <c r="I56" i="17"/>
  <c r="I64" i="17" s="1"/>
  <c r="H64" i="17"/>
  <c r="I40" i="17"/>
  <c r="J40" i="17" s="1"/>
  <c r="I29" i="17"/>
  <c r="I14" i="17"/>
  <c r="J14" i="17" s="1"/>
  <c r="J13" i="17"/>
  <c r="J21" i="17"/>
  <c r="I41" i="17" l="1"/>
  <c r="J64" i="17"/>
  <c r="J56" i="17"/>
  <c r="F46" i="17"/>
  <c r="I12" i="17"/>
  <c r="I25" i="17" s="1"/>
  <c r="I45" i="17" s="1"/>
  <c r="I24" i="17"/>
  <c r="J11" i="17"/>
  <c r="E67" i="17"/>
  <c r="E69" i="17" s="1"/>
  <c r="E71" i="17" s="1"/>
  <c r="J41" i="17"/>
  <c r="H26" i="17"/>
  <c r="H44" i="17"/>
  <c r="H42" i="17"/>
  <c r="I42" i="17"/>
  <c r="J24" i="17"/>
  <c r="H45" i="17"/>
  <c r="J12" i="17"/>
  <c r="J29" i="17"/>
  <c r="G45" i="17"/>
  <c r="J25" i="17"/>
  <c r="P60" i="10"/>
  <c r="O60" i="10"/>
  <c r="P49" i="10"/>
  <c r="P48" i="10"/>
  <c r="O48" i="10"/>
  <c r="P76" i="9"/>
  <c r="O76" i="9"/>
  <c r="P75" i="9"/>
  <c r="O75" i="9"/>
  <c r="P74" i="9"/>
  <c r="O74" i="9"/>
  <c r="P73" i="9"/>
  <c r="O73" i="9"/>
  <c r="P72" i="9"/>
  <c r="O72" i="9"/>
  <c r="P71" i="9"/>
  <c r="O71" i="9"/>
  <c r="P70" i="9"/>
  <c r="O70" i="9"/>
  <c r="P69" i="9"/>
  <c r="O69" i="9"/>
  <c r="P68" i="9"/>
  <c r="O68" i="9"/>
  <c r="P64" i="9"/>
  <c r="O64" i="9"/>
  <c r="P63" i="9"/>
  <c r="O63" i="9"/>
  <c r="P61" i="9"/>
  <c r="O61" i="9"/>
  <c r="P60" i="9"/>
  <c r="O60" i="9"/>
  <c r="P52" i="9"/>
  <c r="O52" i="9"/>
  <c r="P50" i="9"/>
  <c r="O50" i="9"/>
  <c r="P49" i="9"/>
  <c r="O49" i="9"/>
  <c r="P46" i="9"/>
  <c r="O46" i="9"/>
  <c r="P44" i="9"/>
  <c r="O44" i="9"/>
  <c r="P43" i="9"/>
  <c r="O43" i="9"/>
  <c r="P40" i="9"/>
  <c r="O40" i="9"/>
  <c r="P37" i="9"/>
  <c r="O37" i="9"/>
  <c r="P34" i="9"/>
  <c r="O34" i="9"/>
  <c r="P27" i="9"/>
  <c r="O27" i="9"/>
  <c r="P24" i="9"/>
  <c r="O24" i="9"/>
  <c r="P21" i="9"/>
  <c r="O21" i="9"/>
  <c r="O18" i="9"/>
  <c r="P15" i="9"/>
  <c r="O15" i="9"/>
  <c r="P12" i="9"/>
  <c r="P50" i="12"/>
  <c r="O50" i="12"/>
  <c r="P49" i="12"/>
  <c r="O49" i="12"/>
  <c r="J42" i="17" l="1"/>
  <c r="J45" i="17"/>
  <c r="G46" i="17"/>
  <c r="G66" i="17" s="1"/>
  <c r="G67" i="17"/>
  <c r="G69" i="17" s="1"/>
  <c r="E73" i="17"/>
  <c r="I44" i="17"/>
  <c r="I26" i="17"/>
  <c r="J26" i="17" s="1"/>
  <c r="F66" i="17"/>
  <c r="H46" i="17"/>
  <c r="H66" i="17" s="1"/>
  <c r="J2" i="12"/>
  <c r="G71" i="17" l="1"/>
  <c r="G73" i="17" s="1"/>
  <c r="H67" i="17"/>
  <c r="H69" i="17" s="1"/>
  <c r="H71" i="17" s="1"/>
  <c r="H73" i="17" s="1"/>
  <c r="I46" i="17"/>
  <c r="I66" i="17" s="1"/>
  <c r="J66" i="17" s="1"/>
  <c r="J44" i="17"/>
  <c r="F67" i="17"/>
  <c r="F69" i="17" s="1"/>
  <c r="F71" i="17" s="1"/>
  <c r="C3" i="13"/>
  <c r="J75" i="13" s="1"/>
  <c r="E24" i="13"/>
  <c r="E40" i="13"/>
  <c r="D12" i="13"/>
  <c r="D14" i="13"/>
  <c r="E14" i="13" s="1"/>
  <c r="D16" i="13"/>
  <c r="E16" i="13" s="1"/>
  <c r="D18" i="13"/>
  <c r="E18" i="13" s="1"/>
  <c r="D20" i="13"/>
  <c r="E20" i="13" s="1"/>
  <c r="D22" i="13"/>
  <c r="D29" i="13"/>
  <c r="E29" i="13" s="1"/>
  <c r="D31" i="13"/>
  <c r="E31" i="13" s="1"/>
  <c r="D33" i="13"/>
  <c r="E33" i="13" s="1"/>
  <c r="D35" i="13"/>
  <c r="E35" i="13" s="1"/>
  <c r="D37" i="13"/>
  <c r="E37" i="13" s="1"/>
  <c r="D39" i="13"/>
  <c r="E39" i="13" s="1"/>
  <c r="E63" i="13"/>
  <c r="E64" i="13" s="1"/>
  <c r="J11" i="13"/>
  <c r="F13" i="13"/>
  <c r="F15" i="13"/>
  <c r="G15" i="13" s="1"/>
  <c r="F17" i="13"/>
  <c r="F19" i="13"/>
  <c r="G19" i="13" s="1"/>
  <c r="F21" i="13"/>
  <c r="G21" i="13" s="1"/>
  <c r="F28" i="13"/>
  <c r="G28" i="13" s="1"/>
  <c r="F30" i="13"/>
  <c r="G30" i="13" s="1"/>
  <c r="H30" i="13" s="1"/>
  <c r="F63" i="13"/>
  <c r="F34" i="13"/>
  <c r="G34" i="13" s="1"/>
  <c r="H34" i="13" s="1"/>
  <c r="I34" i="13" s="1"/>
  <c r="F36" i="13"/>
  <c r="G36" i="13" s="1"/>
  <c r="H36" i="13" s="1"/>
  <c r="F38" i="13"/>
  <c r="F51" i="13"/>
  <c r="G51" i="13" s="1"/>
  <c r="F52" i="13"/>
  <c r="G52" i="13" s="1"/>
  <c r="H52" i="13" s="1"/>
  <c r="F54" i="13"/>
  <c r="G54" i="13" s="1"/>
  <c r="H54" i="13" s="1"/>
  <c r="I54" i="13" s="1"/>
  <c r="F56" i="13"/>
  <c r="F57" i="13"/>
  <c r="G57" i="13" s="1"/>
  <c r="H57" i="13" s="1"/>
  <c r="I57" i="13" s="1"/>
  <c r="J57" i="13" s="1"/>
  <c r="F58" i="13"/>
  <c r="G58" i="13" s="1"/>
  <c r="H58" i="13" s="1"/>
  <c r="I58" i="13" s="1"/>
  <c r="F59" i="13"/>
  <c r="J61" i="13"/>
  <c r="F62" i="13"/>
  <c r="G62" i="13" s="1"/>
  <c r="H62" i="13" s="1"/>
  <c r="I62" i="13" s="1"/>
  <c r="G59" i="13"/>
  <c r="H59" i="13" s="1"/>
  <c r="J49" i="13"/>
  <c r="J48" i="13"/>
  <c r="AF5" i="13"/>
  <c r="AF4" i="13"/>
  <c r="F24" i="10"/>
  <c r="H12" i="10"/>
  <c r="G12" i="10"/>
  <c r="E24" i="10"/>
  <c r="F64" i="12"/>
  <c r="F40" i="12"/>
  <c r="F38" i="12"/>
  <c r="F36" i="12"/>
  <c r="F34" i="12"/>
  <c r="F42" i="12" s="1"/>
  <c r="F32" i="12"/>
  <c r="F30" i="12"/>
  <c r="F23" i="12"/>
  <c r="F21" i="12"/>
  <c r="F19" i="12"/>
  <c r="F17" i="12"/>
  <c r="F15" i="12"/>
  <c r="F13" i="12"/>
  <c r="E64" i="12"/>
  <c r="H63" i="12"/>
  <c r="G63" i="12"/>
  <c r="H60" i="12"/>
  <c r="G60" i="12"/>
  <c r="H59" i="12"/>
  <c r="G59" i="12"/>
  <c r="H58" i="12"/>
  <c r="G58" i="12"/>
  <c r="H57" i="12"/>
  <c r="G57" i="12"/>
  <c r="H55" i="12"/>
  <c r="G55" i="12"/>
  <c r="H53" i="12"/>
  <c r="G53" i="12"/>
  <c r="I53" i="12"/>
  <c r="K53" i="12" s="1"/>
  <c r="M53" i="12" s="1"/>
  <c r="H52" i="12"/>
  <c r="G52" i="12"/>
  <c r="F41" i="12"/>
  <c r="E41" i="12"/>
  <c r="D40" i="12"/>
  <c r="H39" i="12"/>
  <c r="G39" i="12"/>
  <c r="D38" i="12"/>
  <c r="H37" i="12"/>
  <c r="G37" i="12"/>
  <c r="D36" i="12"/>
  <c r="E36" i="12" s="1"/>
  <c r="H35" i="12"/>
  <c r="G35" i="12"/>
  <c r="D34" i="12"/>
  <c r="E34" i="12" s="1"/>
  <c r="H33" i="12"/>
  <c r="G33" i="12"/>
  <c r="D32" i="12"/>
  <c r="H31" i="12"/>
  <c r="G31" i="12"/>
  <c r="D30" i="12"/>
  <c r="E30" i="12" s="1"/>
  <c r="H29" i="12"/>
  <c r="G29" i="12"/>
  <c r="F25" i="12"/>
  <c r="E25" i="12"/>
  <c r="E45" i="12" s="1"/>
  <c r="D23" i="12"/>
  <c r="H22" i="12"/>
  <c r="G22" i="12"/>
  <c r="D21" i="12"/>
  <c r="E21" i="12" s="1"/>
  <c r="H20" i="12"/>
  <c r="G20" i="12"/>
  <c r="D19" i="12"/>
  <c r="E19" i="12" s="1"/>
  <c r="H18" i="12"/>
  <c r="G18" i="12"/>
  <c r="D17" i="12"/>
  <c r="H16" i="12"/>
  <c r="G16" i="12"/>
  <c r="D15" i="12"/>
  <c r="E15" i="12" s="1"/>
  <c r="H14" i="12"/>
  <c r="G14" i="12"/>
  <c r="D13" i="12"/>
  <c r="H12" i="12"/>
  <c r="G12" i="12"/>
  <c r="C4" i="12"/>
  <c r="E32" i="12"/>
  <c r="J39" i="12"/>
  <c r="J40" i="12" s="1"/>
  <c r="E17" i="12"/>
  <c r="I20" i="12"/>
  <c r="I55" i="12"/>
  <c r="K55" i="12" s="1"/>
  <c r="M55" i="12" s="1"/>
  <c r="I60" i="12"/>
  <c r="K60" i="12" s="1"/>
  <c r="M60" i="12" s="1"/>
  <c r="H62" i="10"/>
  <c r="J62" i="10" s="1"/>
  <c r="L62" i="10" s="1"/>
  <c r="N62" i="10" s="1"/>
  <c r="H59" i="10"/>
  <c r="J59" i="10" s="1"/>
  <c r="L59" i="10" s="1"/>
  <c r="N59" i="10" s="1"/>
  <c r="H58" i="10"/>
  <c r="H57" i="10"/>
  <c r="H56" i="10"/>
  <c r="H54" i="10"/>
  <c r="H52" i="10"/>
  <c r="H51" i="10"/>
  <c r="H38" i="10"/>
  <c r="H36" i="10"/>
  <c r="H34" i="10"/>
  <c r="H32" i="10"/>
  <c r="H30" i="10"/>
  <c r="H28" i="10"/>
  <c r="H22" i="10"/>
  <c r="H20" i="10"/>
  <c r="H18" i="10"/>
  <c r="H16" i="10"/>
  <c r="H14" i="10"/>
  <c r="F63" i="10"/>
  <c r="F40" i="10"/>
  <c r="B67" i="10"/>
  <c r="E63" i="10"/>
  <c r="G62" i="10"/>
  <c r="G59" i="10"/>
  <c r="G58" i="10"/>
  <c r="I58" i="10" s="1"/>
  <c r="K58" i="10" s="1"/>
  <c r="M58" i="10" s="1"/>
  <c r="G57" i="10"/>
  <c r="G56" i="10"/>
  <c r="G54" i="10"/>
  <c r="G52" i="10"/>
  <c r="G51" i="10"/>
  <c r="I51" i="10" s="1"/>
  <c r="E40" i="10"/>
  <c r="D39" i="10"/>
  <c r="E39" i="10" s="1"/>
  <c r="G38" i="10"/>
  <c r="D37" i="10"/>
  <c r="F37" i="10" s="1"/>
  <c r="G36" i="10"/>
  <c r="D35" i="10"/>
  <c r="F35" i="10" s="1"/>
  <c r="G34" i="10"/>
  <c r="D33" i="10"/>
  <c r="H33" i="10" s="1"/>
  <c r="G32" i="10"/>
  <c r="D31" i="10"/>
  <c r="E31" i="10" s="1"/>
  <c r="G30" i="10"/>
  <c r="G31" i="10" s="1"/>
  <c r="D29" i="10"/>
  <c r="F29" i="10" s="1"/>
  <c r="G28" i="10"/>
  <c r="D23" i="10"/>
  <c r="E23" i="10" s="1"/>
  <c r="G22" i="10"/>
  <c r="D21" i="10"/>
  <c r="H21" i="10" s="1"/>
  <c r="G20" i="10"/>
  <c r="D19" i="10"/>
  <c r="F19" i="10" s="1"/>
  <c r="G18" i="10"/>
  <c r="D17" i="10"/>
  <c r="G16" i="10"/>
  <c r="D15" i="10"/>
  <c r="E15" i="10" s="1"/>
  <c r="G14" i="10"/>
  <c r="D13" i="10"/>
  <c r="J52" i="10"/>
  <c r="L52" i="10" s="1"/>
  <c r="N52" i="10" s="1"/>
  <c r="J58" i="10"/>
  <c r="L58" i="10" s="1"/>
  <c r="G33" i="10"/>
  <c r="F52" i="9"/>
  <c r="E52" i="9"/>
  <c r="P66" i="9"/>
  <c r="O66" i="9"/>
  <c r="F75" i="9"/>
  <c r="F76" i="9" s="1"/>
  <c r="E75" i="9"/>
  <c r="E76" i="9"/>
  <c r="D50" i="9"/>
  <c r="F50" i="9" s="1"/>
  <c r="H49" i="9"/>
  <c r="G49" i="9"/>
  <c r="G50" i="9" s="1"/>
  <c r="D47" i="9"/>
  <c r="E47" i="9" s="1"/>
  <c r="H46" i="9"/>
  <c r="G46" i="9"/>
  <c r="I46" i="9" s="1"/>
  <c r="D44" i="9"/>
  <c r="F44" i="9" s="1"/>
  <c r="H43" i="9"/>
  <c r="G43" i="9"/>
  <c r="D41" i="9"/>
  <c r="F41" i="9" s="1"/>
  <c r="H40" i="9"/>
  <c r="H75" i="9"/>
  <c r="H76" i="9" s="1"/>
  <c r="G40" i="9"/>
  <c r="G75" i="9" s="1"/>
  <c r="G76" i="9" s="1"/>
  <c r="D38" i="9"/>
  <c r="E38" i="9" s="1"/>
  <c r="H37" i="9"/>
  <c r="G37" i="9"/>
  <c r="D35" i="9"/>
  <c r="F35" i="9" s="1"/>
  <c r="H34" i="9"/>
  <c r="G34" i="9"/>
  <c r="G52" i="9" s="1"/>
  <c r="F30" i="9"/>
  <c r="F56" i="9" s="1"/>
  <c r="E30" i="9"/>
  <c r="E56" i="9" s="1"/>
  <c r="D28" i="9"/>
  <c r="H28" i="9" s="1"/>
  <c r="H27" i="9"/>
  <c r="G27" i="9"/>
  <c r="D25" i="9"/>
  <c r="F25" i="9" s="1"/>
  <c r="H24" i="9"/>
  <c r="G24" i="9"/>
  <c r="D22" i="9"/>
  <c r="H22" i="9" s="1"/>
  <c r="H21" i="9"/>
  <c r="G21" i="9"/>
  <c r="D19" i="9"/>
  <c r="E19" i="9" s="1"/>
  <c r="H18" i="9"/>
  <c r="J18" i="9" s="1"/>
  <c r="G18" i="9"/>
  <c r="D16" i="9"/>
  <c r="E16" i="9" s="1"/>
  <c r="H15" i="9"/>
  <c r="G15" i="9"/>
  <c r="D13" i="9"/>
  <c r="F13" i="9" s="1"/>
  <c r="H12" i="9"/>
  <c r="G12" i="9"/>
  <c r="H52" i="9"/>
  <c r="G47" i="9"/>
  <c r="G44" i="9"/>
  <c r="E35" i="9"/>
  <c r="H50" i="9"/>
  <c r="E50" i="9"/>
  <c r="H25" i="9"/>
  <c r="E41" i="9"/>
  <c r="H44" i="9"/>
  <c r="E44" i="9"/>
  <c r="H47" i="9"/>
  <c r="J12" i="9"/>
  <c r="J24" i="9"/>
  <c r="I27" i="9"/>
  <c r="I28" i="9" s="1"/>
  <c r="J37" i="9"/>
  <c r="I40" i="9"/>
  <c r="G41" i="9"/>
  <c r="I43" i="9"/>
  <c r="I44" i="9" s="1"/>
  <c r="J46" i="9"/>
  <c r="F47" i="9"/>
  <c r="J15" i="9"/>
  <c r="J21" i="9"/>
  <c r="I24" i="9"/>
  <c r="J27" i="9"/>
  <c r="J34" i="9"/>
  <c r="L34" i="9" s="1"/>
  <c r="J40" i="9"/>
  <c r="H41" i="9"/>
  <c r="J43" i="9"/>
  <c r="I49" i="9"/>
  <c r="I50" i="9" s="1"/>
  <c r="J49" i="9"/>
  <c r="L21" i="9"/>
  <c r="J47" i="9"/>
  <c r="L46" i="9"/>
  <c r="K43" i="9"/>
  <c r="M43" i="9" s="1"/>
  <c r="M44" i="9" s="1"/>
  <c r="I75" i="9"/>
  <c r="I41" i="9"/>
  <c r="K40" i="9"/>
  <c r="L37" i="9"/>
  <c r="L24" i="9"/>
  <c r="J50" i="9"/>
  <c r="L49" i="9"/>
  <c r="J44" i="9"/>
  <c r="L43" i="9"/>
  <c r="L40" i="9"/>
  <c r="L75" i="9" s="1"/>
  <c r="L76" i="9" s="1"/>
  <c r="L27" i="9"/>
  <c r="J16" i="9"/>
  <c r="L15" i="9"/>
  <c r="L16" i="9" s="1"/>
  <c r="L44" i="9"/>
  <c r="N43" i="9"/>
  <c r="N44" i="9" s="1"/>
  <c r="N37" i="9"/>
  <c r="K75" i="9"/>
  <c r="K76" i="9" s="1"/>
  <c r="K41" i="9"/>
  <c r="M40" i="9"/>
  <c r="I76" i="9"/>
  <c r="L22" i="9"/>
  <c r="N21" i="9"/>
  <c r="N15" i="9"/>
  <c r="N40" i="9"/>
  <c r="L50" i="9"/>
  <c r="N49" i="9"/>
  <c r="N50" i="9" s="1"/>
  <c r="L25" i="9"/>
  <c r="N24" i="9"/>
  <c r="K44" i="9"/>
  <c r="L47" i="9"/>
  <c r="N46" i="9"/>
  <c r="M75" i="9"/>
  <c r="M76" i="9" s="1"/>
  <c r="M41" i="9"/>
  <c r="B68" i="12" l="1"/>
  <c r="O53" i="12"/>
  <c r="O41" i="9"/>
  <c r="N16" i="9"/>
  <c r="F19" i="9"/>
  <c r="E13" i="9"/>
  <c r="F16" i="9"/>
  <c r="F22" i="9"/>
  <c r="E25" i="9"/>
  <c r="F28" i="9"/>
  <c r="G13" i="9"/>
  <c r="H30" i="12"/>
  <c r="I35" i="12"/>
  <c r="I52" i="12"/>
  <c r="K52" i="12" s="1"/>
  <c r="M52" i="12" s="1"/>
  <c r="O52" i="12"/>
  <c r="J57" i="12"/>
  <c r="L57" i="12" s="1"/>
  <c r="N57" i="12" s="1"/>
  <c r="J59" i="12"/>
  <c r="L59" i="12" s="1"/>
  <c r="N59" i="12" s="1"/>
  <c r="J63" i="12"/>
  <c r="I14" i="12"/>
  <c r="K14" i="12" s="1"/>
  <c r="H17" i="12"/>
  <c r="I22" i="12"/>
  <c r="K22" i="12" s="1"/>
  <c r="K23" i="12" s="1"/>
  <c r="G64" i="12"/>
  <c r="J35" i="12"/>
  <c r="J52" i="12"/>
  <c r="L52" i="12" s="1"/>
  <c r="N52" i="12" s="1"/>
  <c r="P52" i="12" s="1"/>
  <c r="O55" i="12"/>
  <c r="I58" i="12"/>
  <c r="K58" i="12" s="1"/>
  <c r="M58" i="12" s="1"/>
  <c r="O60" i="12"/>
  <c r="E65" i="12"/>
  <c r="I12" i="12"/>
  <c r="K12" i="12" s="1"/>
  <c r="M12" i="12" s="1"/>
  <c r="M13" i="12" s="1"/>
  <c r="J14" i="12"/>
  <c r="H23" i="12"/>
  <c r="I31" i="12"/>
  <c r="K31" i="12" s="1"/>
  <c r="H34" i="12"/>
  <c r="I39" i="12"/>
  <c r="J55" i="12"/>
  <c r="J58" i="12"/>
  <c r="J60" i="12"/>
  <c r="H19" i="12"/>
  <c r="F43" i="12"/>
  <c r="F26" i="12"/>
  <c r="H13" i="12"/>
  <c r="H21" i="12"/>
  <c r="I29" i="12"/>
  <c r="H32" i="12"/>
  <c r="I37" i="12"/>
  <c r="H40" i="12"/>
  <c r="F45" i="12"/>
  <c r="I57" i="12"/>
  <c r="K57" i="12" s="1"/>
  <c r="M57" i="12" s="1"/>
  <c r="I59" i="12"/>
  <c r="I63" i="12"/>
  <c r="F65" i="12"/>
  <c r="E21" i="10"/>
  <c r="F39" i="13"/>
  <c r="F14" i="13"/>
  <c r="J19" i="9"/>
  <c r="L18" i="9"/>
  <c r="J30" i="9"/>
  <c r="J56" i="9" s="1"/>
  <c r="H30" i="9"/>
  <c r="H56" i="9" s="1"/>
  <c r="H19" i="9"/>
  <c r="G32" i="13"/>
  <c r="G63" i="13" s="1"/>
  <c r="E44" i="13"/>
  <c r="O62" i="12"/>
  <c r="G38" i="13"/>
  <c r="F20" i="13"/>
  <c r="I34" i="10"/>
  <c r="I57" i="10"/>
  <c r="K57" i="10" s="1"/>
  <c r="M57" i="10" s="1"/>
  <c r="I62" i="10"/>
  <c r="J20" i="10"/>
  <c r="L20" i="10" s="1"/>
  <c r="N20" i="10" s="1"/>
  <c r="P20" i="10"/>
  <c r="H63" i="10"/>
  <c r="H64" i="10" s="1"/>
  <c r="J57" i="10"/>
  <c r="L57" i="10" s="1"/>
  <c r="N57" i="10" s="1"/>
  <c r="P62" i="10"/>
  <c r="J56" i="10"/>
  <c r="L56" i="10" s="1"/>
  <c r="I56" i="10"/>
  <c r="K56" i="10" s="1"/>
  <c r="M56" i="10" s="1"/>
  <c r="I52" i="10"/>
  <c r="K52" i="10" s="1"/>
  <c r="M52" i="10" s="1"/>
  <c r="O58" i="10"/>
  <c r="E64" i="10"/>
  <c r="P52" i="10"/>
  <c r="G39" i="10"/>
  <c r="I54" i="10"/>
  <c r="K54" i="10" s="1"/>
  <c r="M54" i="10" s="1"/>
  <c r="I59" i="10"/>
  <c r="K59" i="10" s="1"/>
  <c r="M59" i="10" s="1"/>
  <c r="J16" i="10"/>
  <c r="L16" i="10" s="1"/>
  <c r="N16" i="10" s="1"/>
  <c r="N17" i="10" s="1"/>
  <c r="J36" i="10"/>
  <c r="J54" i="10"/>
  <c r="L54" i="10" s="1"/>
  <c r="N54" i="10" s="1"/>
  <c r="P59" i="10"/>
  <c r="J46" i="17"/>
  <c r="F73" i="17"/>
  <c r="I67" i="17"/>
  <c r="P22" i="9"/>
  <c r="N38" i="9"/>
  <c r="H35" i="9"/>
  <c r="N22" i="9"/>
  <c r="L38" i="9"/>
  <c r="L28" i="9"/>
  <c r="J38" i="9"/>
  <c r="J22" i="9"/>
  <c r="I25" i="9"/>
  <c r="P47" i="9"/>
  <c r="H13" i="9"/>
  <c r="E22" i="9"/>
  <c r="E28" i="9"/>
  <c r="G16" i="9"/>
  <c r="G22" i="9"/>
  <c r="G25" i="9"/>
  <c r="J28" i="9"/>
  <c r="J25" i="9"/>
  <c r="J35" i="9"/>
  <c r="F38" i="9"/>
  <c r="H38" i="9"/>
  <c r="H16" i="9"/>
  <c r="P16" i="9" s="1"/>
  <c r="P28" i="9"/>
  <c r="G37" i="10"/>
  <c r="G16" i="13"/>
  <c r="F44" i="10"/>
  <c r="E44" i="10"/>
  <c r="J12" i="10"/>
  <c r="J13" i="10" s="1"/>
  <c r="H51" i="13"/>
  <c r="I51" i="13" s="1"/>
  <c r="G22" i="13"/>
  <c r="H21" i="13"/>
  <c r="G20" i="13"/>
  <c r="H19" i="13"/>
  <c r="G13" i="13"/>
  <c r="H31" i="13"/>
  <c r="F31" i="13"/>
  <c r="G29" i="13"/>
  <c r="F16" i="13"/>
  <c r="F12" i="13"/>
  <c r="E53" i="9"/>
  <c r="G35" i="10"/>
  <c r="N25" i="9"/>
  <c r="N47" i="9"/>
  <c r="N75" i="9"/>
  <c r="N76" i="9" s="1"/>
  <c r="N41" i="9"/>
  <c r="L52" i="9"/>
  <c r="L35" i="9"/>
  <c r="N34" i="9"/>
  <c r="I47" i="9"/>
  <c r="K46" i="9"/>
  <c r="L41" i="9"/>
  <c r="N27" i="9"/>
  <c r="N28" i="9" s="1"/>
  <c r="F31" i="9"/>
  <c r="J41" i="9"/>
  <c r="J53" i="9" s="1"/>
  <c r="J13" i="9"/>
  <c r="K27" i="9"/>
  <c r="K49" i="9"/>
  <c r="J52" i="9"/>
  <c r="I37" i="9"/>
  <c r="I12" i="9"/>
  <c r="G28" i="9"/>
  <c r="G30" i="9"/>
  <c r="G38" i="9"/>
  <c r="K24" i="9"/>
  <c r="J75" i="9"/>
  <c r="J76" i="9" s="1"/>
  <c r="L12" i="9"/>
  <c r="I18" i="9"/>
  <c r="G35" i="9"/>
  <c r="I21" i="9"/>
  <c r="G19" i="9"/>
  <c r="I34" i="9"/>
  <c r="I15" i="9"/>
  <c r="G65" i="12"/>
  <c r="L39" i="12"/>
  <c r="L40" i="12" s="1"/>
  <c r="K32" i="12"/>
  <c r="J33" i="12"/>
  <c r="E19" i="10"/>
  <c r="G21" i="10"/>
  <c r="E35" i="10"/>
  <c r="G19" i="10"/>
  <c r="G29" i="10"/>
  <c r="I12" i="13"/>
  <c r="H35" i="13"/>
  <c r="G31" i="13"/>
  <c r="F18" i="13"/>
  <c r="F22" i="13"/>
  <c r="I35" i="13"/>
  <c r="I59" i="13"/>
  <c r="J59" i="13" s="1"/>
  <c r="I36" i="13"/>
  <c r="I37" i="13" s="1"/>
  <c r="H37" i="13"/>
  <c r="I52" i="13"/>
  <c r="J52" i="13" s="1"/>
  <c r="J58" i="13"/>
  <c r="J62" i="13"/>
  <c r="H12" i="13"/>
  <c r="G37" i="13"/>
  <c r="G17" i="13"/>
  <c r="F37" i="13"/>
  <c r="E22" i="13"/>
  <c r="E12" i="13"/>
  <c r="J54" i="13"/>
  <c r="J60" i="13"/>
  <c r="I30" i="13"/>
  <c r="I31" i="13" s="1"/>
  <c r="H28" i="13"/>
  <c r="H15" i="13"/>
  <c r="G40" i="13"/>
  <c r="F29" i="13"/>
  <c r="J34" i="13"/>
  <c r="F24" i="13"/>
  <c r="G12" i="13"/>
  <c r="F64" i="13"/>
  <c r="I35" i="10"/>
  <c r="K34" i="10"/>
  <c r="K35" i="10" s="1"/>
  <c r="F15" i="10"/>
  <c r="N21" i="10"/>
  <c r="J32" i="10"/>
  <c r="L32" i="10" s="1"/>
  <c r="I20" i="10"/>
  <c r="I36" i="10"/>
  <c r="F31" i="10"/>
  <c r="H24" i="10"/>
  <c r="I28" i="10"/>
  <c r="F39" i="10"/>
  <c r="H29" i="10"/>
  <c r="H37" i="10"/>
  <c r="J17" i="10"/>
  <c r="J28" i="10"/>
  <c r="J29" i="10" s="1"/>
  <c r="L58" i="12"/>
  <c r="N58" i="12" s="1"/>
  <c r="M22" i="12"/>
  <c r="G34" i="12"/>
  <c r="G41" i="12"/>
  <c r="J16" i="12"/>
  <c r="G30" i="12"/>
  <c r="G13" i="12"/>
  <c r="L60" i="12"/>
  <c r="N60" i="12" s="1"/>
  <c r="M14" i="12"/>
  <c r="M15" i="12" s="1"/>
  <c r="K63" i="12"/>
  <c r="M63" i="12" s="1"/>
  <c r="P61" i="12"/>
  <c r="I33" i="12"/>
  <c r="J31" i="12"/>
  <c r="J32" i="12" s="1"/>
  <c r="G36" i="12"/>
  <c r="J53" i="12"/>
  <c r="L53" i="12" s="1"/>
  <c r="N53" i="12" s="1"/>
  <c r="J22" i="12"/>
  <c r="J20" i="12"/>
  <c r="L20" i="12" s="1"/>
  <c r="L21" i="12" s="1"/>
  <c r="K39" i="12"/>
  <c r="M39" i="12" s="1"/>
  <c r="M40" i="12" s="1"/>
  <c r="M31" i="12"/>
  <c r="M32" i="12" s="1"/>
  <c r="J29" i="12"/>
  <c r="H41" i="12"/>
  <c r="J12" i="12"/>
  <c r="J34" i="12"/>
  <c r="H25" i="12"/>
  <c r="G17" i="12"/>
  <c r="G32" i="12"/>
  <c r="H15" i="12"/>
  <c r="H26" i="12" s="1"/>
  <c r="H64" i="12"/>
  <c r="I21" i="12"/>
  <c r="K20" i="12"/>
  <c r="I23" i="12"/>
  <c r="E23" i="12"/>
  <c r="K29" i="12"/>
  <c r="G38" i="12"/>
  <c r="E38" i="12"/>
  <c r="I32" i="12"/>
  <c r="K13" i="12"/>
  <c r="E13" i="12"/>
  <c r="I13" i="12"/>
  <c r="G25" i="12"/>
  <c r="I18" i="12"/>
  <c r="G19" i="12"/>
  <c r="H36" i="12"/>
  <c r="J36" i="12"/>
  <c r="I15" i="12"/>
  <c r="G15" i="12"/>
  <c r="G21" i="12"/>
  <c r="G23" i="12"/>
  <c r="I38" i="12"/>
  <c r="K37" i="12"/>
  <c r="K15" i="12"/>
  <c r="L14" i="12"/>
  <c r="J15" i="12"/>
  <c r="J37" i="12"/>
  <c r="H38" i="12"/>
  <c r="E40" i="12"/>
  <c r="G40" i="12"/>
  <c r="I40" i="12"/>
  <c r="I16" i="12"/>
  <c r="J18" i="12"/>
  <c r="N58" i="10"/>
  <c r="P58" i="10" s="1"/>
  <c r="F13" i="10"/>
  <c r="H13" i="10"/>
  <c r="E13" i="10"/>
  <c r="J18" i="10"/>
  <c r="H19" i="10"/>
  <c r="J30" i="10"/>
  <c r="H31" i="10"/>
  <c r="J38" i="10"/>
  <c r="H39" i="10"/>
  <c r="H17" i="10"/>
  <c r="F17" i="10"/>
  <c r="E17" i="10"/>
  <c r="F23" i="10"/>
  <c r="J21" i="10"/>
  <c r="L21" i="10"/>
  <c r="G17" i="10"/>
  <c r="I16" i="10"/>
  <c r="H40" i="10"/>
  <c r="I18" i="10"/>
  <c r="G63" i="10"/>
  <c r="G64" i="10" s="1"/>
  <c r="I32" i="10"/>
  <c r="J14" i="10"/>
  <c r="H15" i="10"/>
  <c r="J22" i="10"/>
  <c r="H23" i="10"/>
  <c r="J34" i="10"/>
  <c r="H35" i="10"/>
  <c r="I30" i="10"/>
  <c r="E33" i="10"/>
  <c r="F33" i="10"/>
  <c r="K51" i="10"/>
  <c r="M51" i="10" s="1"/>
  <c r="G24" i="10"/>
  <c r="I12" i="10"/>
  <c r="G13" i="10"/>
  <c r="I14" i="10"/>
  <c r="G15" i="10"/>
  <c r="I22" i="10"/>
  <c r="G23" i="10"/>
  <c r="E29" i="10"/>
  <c r="E37" i="10"/>
  <c r="I38" i="10"/>
  <c r="G40" i="10"/>
  <c r="J51" i="10"/>
  <c r="L51" i="10" s="1"/>
  <c r="N51" i="10" s="1"/>
  <c r="F64" i="10"/>
  <c r="F21" i="10"/>
  <c r="E41" i="13"/>
  <c r="G56" i="13"/>
  <c r="G35" i="13"/>
  <c r="F35" i="13"/>
  <c r="F40" i="13"/>
  <c r="F44" i="13" s="1"/>
  <c r="G33" i="13"/>
  <c r="F33" i="13"/>
  <c r="E75" i="12"/>
  <c r="G75" i="12"/>
  <c r="I75" i="12"/>
  <c r="M75" i="12"/>
  <c r="K75" i="12"/>
  <c r="H75" i="13"/>
  <c r="G75" i="13"/>
  <c r="E75" i="13"/>
  <c r="I75" i="13"/>
  <c r="F75" i="13"/>
  <c r="O32" i="12" l="1"/>
  <c r="O57" i="12"/>
  <c r="P60" i="12"/>
  <c r="O58" i="12"/>
  <c r="P58" i="12"/>
  <c r="H45" i="12"/>
  <c r="L55" i="12"/>
  <c r="N55" i="12" s="1"/>
  <c r="O22" i="12"/>
  <c r="P41" i="9"/>
  <c r="P25" i="9"/>
  <c r="J31" i="9"/>
  <c r="L53" i="9"/>
  <c r="O57" i="10"/>
  <c r="P40" i="12"/>
  <c r="N39" i="12"/>
  <c r="N40" i="12" s="1"/>
  <c r="I30" i="12"/>
  <c r="K59" i="12"/>
  <c r="M59" i="12" s="1"/>
  <c r="O63" i="12"/>
  <c r="O39" i="12"/>
  <c r="P53" i="12"/>
  <c r="P59" i="12"/>
  <c r="P39" i="12"/>
  <c r="K40" i="12"/>
  <c r="I36" i="12"/>
  <c r="I41" i="12"/>
  <c r="F46" i="12"/>
  <c r="F47" i="12" s="1"/>
  <c r="F67" i="12" s="1"/>
  <c r="F27" i="12"/>
  <c r="O31" i="12"/>
  <c r="O12" i="12"/>
  <c r="O14" i="12"/>
  <c r="O40" i="12"/>
  <c r="K35" i="12"/>
  <c r="O15" i="12"/>
  <c r="L35" i="12"/>
  <c r="L63" i="12"/>
  <c r="N63" i="12" s="1"/>
  <c r="P57" i="12"/>
  <c r="L17" i="10"/>
  <c r="P16" i="10"/>
  <c r="O54" i="10"/>
  <c r="P21" i="10"/>
  <c r="O59" i="10"/>
  <c r="O52" i="10"/>
  <c r="G41" i="10"/>
  <c r="G42" i="10" s="1"/>
  <c r="J51" i="13"/>
  <c r="L19" i="9"/>
  <c r="N18" i="9"/>
  <c r="H32" i="13"/>
  <c r="H63" i="13" s="1"/>
  <c r="F25" i="13"/>
  <c r="F26" i="13" s="1"/>
  <c r="L12" i="10"/>
  <c r="N12" i="10" s="1"/>
  <c r="N13" i="10" s="1"/>
  <c r="J67" i="17"/>
  <c r="I69" i="17"/>
  <c r="P62" i="12"/>
  <c r="O61" i="10"/>
  <c r="J35" i="13"/>
  <c r="J37" i="13"/>
  <c r="G39" i="13"/>
  <c r="H38" i="13"/>
  <c r="H44" i="10"/>
  <c r="K62" i="10"/>
  <c r="M62" i="10" s="1"/>
  <c r="P54" i="10"/>
  <c r="P51" i="10"/>
  <c r="L36" i="10"/>
  <c r="N36" i="10" s="1"/>
  <c r="N37" i="10" s="1"/>
  <c r="J37" i="10"/>
  <c r="O56" i="10"/>
  <c r="P57" i="10"/>
  <c r="O51" i="10"/>
  <c r="P38" i="9"/>
  <c r="F53" i="9"/>
  <c r="E31" i="9"/>
  <c r="H53" i="9"/>
  <c r="H54" i="9" s="1"/>
  <c r="E54" i="9"/>
  <c r="H31" i="9"/>
  <c r="O13" i="12"/>
  <c r="O75" i="12"/>
  <c r="P17" i="10"/>
  <c r="O61" i="12"/>
  <c r="I21" i="13"/>
  <c r="I22" i="13" s="1"/>
  <c r="H22" i="13"/>
  <c r="H13" i="13"/>
  <c r="G14" i="13"/>
  <c r="G24" i="13"/>
  <c r="G44" i="13" s="1"/>
  <c r="H20" i="13"/>
  <c r="I19" i="13"/>
  <c r="J31" i="13"/>
  <c r="E25" i="13"/>
  <c r="E45" i="13" s="1"/>
  <c r="K18" i="9"/>
  <c r="I19" i="9"/>
  <c r="K47" i="9"/>
  <c r="O47" i="9" s="1"/>
  <c r="M46" i="9"/>
  <c r="M47" i="9" s="1"/>
  <c r="G31" i="9"/>
  <c r="L13" i="9"/>
  <c r="L31" i="9" s="1"/>
  <c r="N12" i="9"/>
  <c r="L30" i="9"/>
  <c r="I30" i="9"/>
  <c r="I13" i="9"/>
  <c r="K12" i="9"/>
  <c r="M27" i="9"/>
  <c r="K28" i="9"/>
  <c r="N35" i="9"/>
  <c r="P35" i="9" s="1"/>
  <c r="N52" i="9"/>
  <c r="M49" i="9"/>
  <c r="M50" i="9" s="1"/>
  <c r="K50" i="9"/>
  <c r="I38" i="9"/>
  <c r="K37" i="9"/>
  <c r="J57" i="9"/>
  <c r="J58" i="9" s="1"/>
  <c r="J78" i="9" s="1"/>
  <c r="J80" i="9" s="1"/>
  <c r="I52" i="9"/>
  <c r="I35" i="9"/>
  <c r="K34" i="9"/>
  <c r="F57" i="9"/>
  <c r="F32" i="9"/>
  <c r="K21" i="9"/>
  <c r="I22" i="9"/>
  <c r="I16" i="9"/>
  <c r="K15" i="9"/>
  <c r="G53" i="9"/>
  <c r="G54" i="9" s="1"/>
  <c r="K25" i="9"/>
  <c r="O25" i="9" s="1"/>
  <c r="M24" i="9"/>
  <c r="M25" i="9" s="1"/>
  <c r="G32" i="9"/>
  <c r="G56" i="9"/>
  <c r="J54" i="9"/>
  <c r="J32" i="9"/>
  <c r="L54" i="9"/>
  <c r="J64" i="12"/>
  <c r="J65" i="12" s="1"/>
  <c r="L33" i="12"/>
  <c r="M23" i="12"/>
  <c r="O23" i="12" s="1"/>
  <c r="J21" i="12"/>
  <c r="P21" i="12" s="1"/>
  <c r="L31" i="12"/>
  <c r="N20" i="12"/>
  <c r="N21" i="12" s="1"/>
  <c r="J41" i="12"/>
  <c r="J45" i="12" s="1"/>
  <c r="F41" i="10"/>
  <c r="F42" i="10" s="1"/>
  <c r="L28" i="10"/>
  <c r="N28" i="10" s="1"/>
  <c r="M34" i="10"/>
  <c r="M35" i="10" s="1"/>
  <c r="O35" i="10" s="1"/>
  <c r="G41" i="13"/>
  <c r="G42" i="13" s="1"/>
  <c r="J12" i="13"/>
  <c r="H16" i="13"/>
  <c r="I15" i="13"/>
  <c r="G18" i="13"/>
  <c r="H17" i="13"/>
  <c r="H29" i="13"/>
  <c r="I28" i="13"/>
  <c r="J30" i="13"/>
  <c r="J36" i="13"/>
  <c r="K20" i="10"/>
  <c r="I21" i="10"/>
  <c r="J63" i="10"/>
  <c r="J64" i="10" s="1"/>
  <c r="J33" i="10"/>
  <c r="K28" i="10"/>
  <c r="I29" i="10"/>
  <c r="I37" i="10"/>
  <c r="K36" i="10"/>
  <c r="G42" i="12"/>
  <c r="G43" i="12" s="1"/>
  <c r="J25" i="12"/>
  <c r="J17" i="12"/>
  <c r="L16" i="12"/>
  <c r="J23" i="12"/>
  <c r="L22" i="12"/>
  <c r="I34" i="12"/>
  <c r="K33" i="12"/>
  <c r="K41" i="12" s="1"/>
  <c r="I64" i="12"/>
  <c r="H42" i="12"/>
  <c r="J13" i="12"/>
  <c r="L12" i="12"/>
  <c r="G26" i="12"/>
  <c r="H65" i="12"/>
  <c r="J30" i="12"/>
  <c r="L29" i="12"/>
  <c r="H46" i="12"/>
  <c r="H47" i="12" s="1"/>
  <c r="K38" i="12"/>
  <c r="M37" i="12"/>
  <c r="M38" i="12" s="1"/>
  <c r="I19" i="12"/>
  <c r="K18" i="12"/>
  <c r="I17" i="12"/>
  <c r="K16" i="12"/>
  <c r="I25" i="12"/>
  <c r="G45" i="12"/>
  <c r="K30" i="12"/>
  <c r="M29" i="12"/>
  <c r="O29" i="12" s="1"/>
  <c r="H27" i="12"/>
  <c r="K36" i="12"/>
  <c r="M35" i="12"/>
  <c r="L15" i="12"/>
  <c r="N14" i="12"/>
  <c r="P14" i="12" s="1"/>
  <c r="L36" i="12"/>
  <c r="M20" i="12"/>
  <c r="O20" i="12" s="1"/>
  <c r="K21" i="12"/>
  <c r="J19" i="12"/>
  <c r="L18" i="12"/>
  <c r="J38" i="12"/>
  <c r="L37" i="12"/>
  <c r="E42" i="12"/>
  <c r="E26" i="12"/>
  <c r="G25" i="10"/>
  <c r="E25" i="10"/>
  <c r="K38" i="10"/>
  <c r="I39" i="10"/>
  <c r="K22" i="10"/>
  <c r="I23" i="10"/>
  <c r="I13" i="10"/>
  <c r="I24" i="10"/>
  <c r="K12" i="10"/>
  <c r="N32" i="10"/>
  <c r="P32" i="10" s="1"/>
  <c r="L63" i="10"/>
  <c r="L33" i="10"/>
  <c r="K30" i="10"/>
  <c r="I40" i="10"/>
  <c r="I31" i="10"/>
  <c r="I19" i="10"/>
  <c r="K18" i="10"/>
  <c r="H25" i="10"/>
  <c r="J23" i="10"/>
  <c r="L22" i="10"/>
  <c r="I33" i="10"/>
  <c r="I63" i="10"/>
  <c r="K32" i="10"/>
  <c r="J31" i="10"/>
  <c r="L30" i="10"/>
  <c r="J40" i="10"/>
  <c r="J35" i="10"/>
  <c r="L34" i="10"/>
  <c r="J15" i="10"/>
  <c r="L14" i="10"/>
  <c r="N56" i="10"/>
  <c r="P56" i="10" s="1"/>
  <c r="J39" i="10"/>
  <c r="L38" i="10"/>
  <c r="J19" i="10"/>
  <c r="L18" i="10"/>
  <c r="F25" i="10"/>
  <c r="E41" i="10"/>
  <c r="I15" i="10"/>
  <c r="K14" i="10"/>
  <c r="G44" i="10"/>
  <c r="I17" i="10"/>
  <c r="K16" i="10"/>
  <c r="J24" i="10"/>
  <c r="H41" i="10"/>
  <c r="E42" i="13"/>
  <c r="F41" i="13"/>
  <c r="G64" i="13"/>
  <c r="H56" i="13"/>
  <c r="O35" i="12" l="1"/>
  <c r="P55" i="12"/>
  <c r="L57" i="9"/>
  <c r="I42" i="12"/>
  <c r="I43" i="12" s="1"/>
  <c r="O38" i="12"/>
  <c r="L37" i="10"/>
  <c r="P37" i="10" s="1"/>
  <c r="N35" i="12"/>
  <c r="P35" i="12" s="1"/>
  <c r="O59" i="12"/>
  <c r="H43" i="12"/>
  <c r="P20" i="12"/>
  <c r="O37" i="12"/>
  <c r="P63" i="12"/>
  <c r="G45" i="10"/>
  <c r="J25" i="10"/>
  <c r="L29" i="10"/>
  <c r="L13" i="10"/>
  <c r="P13" i="10" s="1"/>
  <c r="P28" i="10"/>
  <c r="P36" i="10"/>
  <c r="O34" i="10"/>
  <c r="H40" i="13"/>
  <c r="P19" i="9"/>
  <c r="N19" i="9"/>
  <c r="P18" i="9"/>
  <c r="F45" i="13"/>
  <c r="F46" i="13" s="1"/>
  <c r="F66" i="13" s="1"/>
  <c r="F68" i="13" s="1"/>
  <c r="I32" i="13"/>
  <c r="J32" i="13"/>
  <c r="H33" i="13"/>
  <c r="H41" i="13" s="1"/>
  <c r="H42" i="13" s="1"/>
  <c r="P12" i="10"/>
  <c r="J69" i="17"/>
  <c r="I71" i="17"/>
  <c r="L64" i="10"/>
  <c r="P61" i="10"/>
  <c r="I38" i="13"/>
  <c r="I39" i="13" s="1"/>
  <c r="J38" i="13"/>
  <c r="H39" i="13"/>
  <c r="J39" i="13" s="1"/>
  <c r="G25" i="13"/>
  <c r="G45" i="13" s="1"/>
  <c r="G46" i="13" s="1"/>
  <c r="G66" i="13" s="1"/>
  <c r="G68" i="13" s="1"/>
  <c r="O62" i="10"/>
  <c r="E32" i="9"/>
  <c r="E57" i="9"/>
  <c r="F54" i="9"/>
  <c r="H32" i="9"/>
  <c r="H57" i="9"/>
  <c r="H58" i="9" s="1"/>
  <c r="H78" i="9" s="1"/>
  <c r="H80" i="9" s="1"/>
  <c r="F58" i="9"/>
  <c r="J22" i="13"/>
  <c r="I20" i="13"/>
  <c r="J19" i="13"/>
  <c r="J21" i="13"/>
  <c r="E26" i="13"/>
  <c r="J20" i="13"/>
  <c r="H14" i="13"/>
  <c r="I13" i="13"/>
  <c r="I14" i="13" s="1"/>
  <c r="I31" i="9"/>
  <c r="N13" i="9"/>
  <c r="P13" i="9" s="1"/>
  <c r="N30" i="9"/>
  <c r="P30" i="9" s="1"/>
  <c r="K52" i="9"/>
  <c r="M34" i="9"/>
  <c r="K35" i="9"/>
  <c r="I56" i="9"/>
  <c r="K22" i="9"/>
  <c r="O22" i="9" s="1"/>
  <c r="M21" i="9"/>
  <c r="M22" i="9" s="1"/>
  <c r="I53" i="9"/>
  <c r="I54" i="9" s="1"/>
  <c r="N53" i="9"/>
  <c r="N54" i="9" s="1"/>
  <c r="M28" i="9"/>
  <c r="O28" i="9" s="1"/>
  <c r="K19" i="9"/>
  <c r="M18" i="9"/>
  <c r="K16" i="9"/>
  <c r="M15" i="9"/>
  <c r="M16" i="9" s="1"/>
  <c r="K38" i="9"/>
  <c r="M37" i="9"/>
  <c r="M38" i="9" s="1"/>
  <c r="O38" i="9" s="1"/>
  <c r="K30" i="9"/>
  <c r="K13" i="9"/>
  <c r="M12" i="9"/>
  <c r="O12" i="9" s="1"/>
  <c r="L32" i="9"/>
  <c r="L56" i="9"/>
  <c r="G57" i="9"/>
  <c r="G58" i="9" s="1"/>
  <c r="G78" i="9" s="1"/>
  <c r="G80" i="9" s="1"/>
  <c r="L64" i="12"/>
  <c r="L34" i="12"/>
  <c r="N33" i="12"/>
  <c r="P33" i="12" s="1"/>
  <c r="L32" i="12"/>
  <c r="N31" i="12"/>
  <c r="P31" i="12" s="1"/>
  <c r="L41" i="12"/>
  <c r="I26" i="12"/>
  <c r="I46" i="12" s="1"/>
  <c r="G46" i="12"/>
  <c r="G47" i="12" s="1"/>
  <c r="G67" i="12" s="1"/>
  <c r="I16" i="13"/>
  <c r="J16" i="13" s="1"/>
  <c r="I40" i="13"/>
  <c r="J40" i="13" s="1"/>
  <c r="I29" i="13"/>
  <c r="H18" i="13"/>
  <c r="I17" i="13"/>
  <c r="I18" i="13" s="1"/>
  <c r="H24" i="13"/>
  <c r="J28" i="13"/>
  <c r="J15" i="13"/>
  <c r="K29" i="10"/>
  <c r="M28" i="10"/>
  <c r="M36" i="10"/>
  <c r="M37" i="10" s="1"/>
  <c r="K37" i="10"/>
  <c r="I25" i="10"/>
  <c r="I26" i="10" s="1"/>
  <c r="M20" i="10"/>
  <c r="O20" i="10" s="1"/>
  <c r="K21" i="10"/>
  <c r="L17" i="12"/>
  <c r="N16" i="12"/>
  <c r="N17" i="12" s="1"/>
  <c r="P17" i="12" s="1"/>
  <c r="M33" i="12"/>
  <c r="O33" i="12" s="1"/>
  <c r="K34" i="12"/>
  <c r="K42" i="12" s="1"/>
  <c r="K43" i="12" s="1"/>
  <c r="K64" i="12"/>
  <c r="K65" i="12" s="1"/>
  <c r="L23" i="12"/>
  <c r="P23" i="12" s="1"/>
  <c r="N22" i="12"/>
  <c r="N23" i="12" s="1"/>
  <c r="I65" i="12"/>
  <c r="G27" i="12"/>
  <c r="L30" i="12"/>
  <c r="N29" i="12"/>
  <c r="P29" i="12" s="1"/>
  <c r="N12" i="12"/>
  <c r="N13" i="12" s="1"/>
  <c r="L13" i="12"/>
  <c r="E46" i="12"/>
  <c r="E27" i="12"/>
  <c r="N15" i="12"/>
  <c r="P15" i="12" s="1"/>
  <c r="H67" i="12"/>
  <c r="K17" i="12"/>
  <c r="M16" i="12"/>
  <c r="O16" i="12" s="1"/>
  <c r="K25" i="12"/>
  <c r="K19" i="12"/>
  <c r="M18" i="12"/>
  <c r="M21" i="12"/>
  <c r="O21" i="12" s="1"/>
  <c r="I45" i="12"/>
  <c r="L38" i="12"/>
  <c r="N37" i="12"/>
  <c r="N38" i="12" s="1"/>
  <c r="N18" i="12"/>
  <c r="O18" i="12" s="1"/>
  <c r="L19" i="12"/>
  <c r="M30" i="12"/>
  <c r="O30" i="12" s="1"/>
  <c r="M41" i="12"/>
  <c r="J42" i="12"/>
  <c r="J26" i="12"/>
  <c r="E43" i="12"/>
  <c r="M36" i="12"/>
  <c r="L25" i="12"/>
  <c r="G46" i="10"/>
  <c r="G66" i="10" s="1"/>
  <c r="K39" i="10"/>
  <c r="M38" i="10"/>
  <c r="O38" i="10" s="1"/>
  <c r="H42" i="10"/>
  <c r="M14" i="10"/>
  <c r="O14" i="10" s="1"/>
  <c r="K15" i="10"/>
  <c r="L19" i="10"/>
  <c r="N18" i="10"/>
  <c r="L35" i="10"/>
  <c r="N34" i="10"/>
  <c r="L31" i="10"/>
  <c r="N30" i="10"/>
  <c r="P30" i="10" s="1"/>
  <c r="I64" i="10"/>
  <c r="M18" i="10"/>
  <c r="M19" i="10" s="1"/>
  <c r="K19" i="10"/>
  <c r="I41" i="10"/>
  <c r="J44" i="10"/>
  <c r="J26" i="10"/>
  <c r="K17" i="10"/>
  <c r="M16" i="10"/>
  <c r="M17" i="10" s="1"/>
  <c r="G26" i="10"/>
  <c r="J41" i="10"/>
  <c r="H45" i="10"/>
  <c r="H46" i="10" s="1"/>
  <c r="H66" i="10" s="1"/>
  <c r="H26" i="10"/>
  <c r="K24" i="10"/>
  <c r="M12" i="10"/>
  <c r="O12" i="10" s="1"/>
  <c r="K13" i="10"/>
  <c r="M22" i="10"/>
  <c r="K23" i="10"/>
  <c r="L40" i="10"/>
  <c r="K63" i="10"/>
  <c r="K64" i="10" s="1"/>
  <c r="K33" i="10"/>
  <c r="M32" i="10"/>
  <c r="O32" i="10" s="1"/>
  <c r="N63" i="10"/>
  <c r="P63" i="10" s="1"/>
  <c r="N33" i="10"/>
  <c r="P33" i="10" s="1"/>
  <c r="E42" i="10"/>
  <c r="F45" i="10"/>
  <c r="F26" i="10"/>
  <c r="L39" i="10"/>
  <c r="N38" i="10"/>
  <c r="N39" i="10" s="1"/>
  <c r="N64" i="10"/>
  <c r="L15" i="10"/>
  <c r="L24" i="10"/>
  <c r="N14" i="10"/>
  <c r="P14" i="10" s="1"/>
  <c r="L23" i="10"/>
  <c r="N22" i="10"/>
  <c r="M30" i="10"/>
  <c r="O30" i="10" s="1"/>
  <c r="K40" i="10"/>
  <c r="K31" i="10"/>
  <c r="I44" i="10"/>
  <c r="E45" i="10"/>
  <c r="E26" i="10"/>
  <c r="N29" i="10"/>
  <c r="F67" i="13"/>
  <c r="I56" i="13"/>
  <c r="H64" i="13"/>
  <c r="F42" i="13"/>
  <c r="E46" i="13"/>
  <c r="N36" i="12" l="1"/>
  <c r="O36" i="12" s="1"/>
  <c r="P13" i="12"/>
  <c r="O16" i="9"/>
  <c r="O19" i="10"/>
  <c r="P29" i="10"/>
  <c r="P64" i="10"/>
  <c r="P41" i="12"/>
  <c r="P38" i="12"/>
  <c r="P22" i="12"/>
  <c r="P12" i="12"/>
  <c r="P36" i="12"/>
  <c r="P18" i="12"/>
  <c r="P37" i="12"/>
  <c r="P16" i="12"/>
  <c r="P39" i="10"/>
  <c r="O17" i="10"/>
  <c r="O22" i="10"/>
  <c r="O18" i="10"/>
  <c r="L58" i="9"/>
  <c r="L78" i="9" s="1"/>
  <c r="L80" i="9" s="1"/>
  <c r="G26" i="13"/>
  <c r="I63" i="13"/>
  <c r="J63" i="13" s="1"/>
  <c r="I33" i="13"/>
  <c r="J33" i="13" s="1"/>
  <c r="I73" i="17"/>
  <c r="J71" i="17"/>
  <c r="J73" i="17" s="1"/>
  <c r="J18" i="13"/>
  <c r="M29" i="10"/>
  <c r="O29" i="10" s="1"/>
  <c r="O28" i="10"/>
  <c r="N40" i="10"/>
  <c r="P40" i="10" s="1"/>
  <c r="O36" i="10"/>
  <c r="P22" i="10"/>
  <c r="P34" i="10"/>
  <c r="O37" i="10"/>
  <c r="N19" i="10"/>
  <c r="P19" i="10" s="1"/>
  <c r="P18" i="10"/>
  <c r="P38" i="10"/>
  <c r="O16" i="10"/>
  <c r="I32" i="9"/>
  <c r="P53" i="9"/>
  <c r="E58" i="9"/>
  <c r="E78" i="9" s="1"/>
  <c r="E80" i="9" s="1"/>
  <c r="K31" i="9"/>
  <c r="F78" i="9"/>
  <c r="F80" i="9" s="1"/>
  <c r="P54" i="9"/>
  <c r="K41" i="10"/>
  <c r="H25" i="13"/>
  <c r="H45" i="13" s="1"/>
  <c r="G67" i="10"/>
  <c r="H70" i="10" s="1"/>
  <c r="G68" i="12"/>
  <c r="J14" i="13"/>
  <c r="J13" i="13"/>
  <c r="M30" i="9"/>
  <c r="O30" i="9" s="1"/>
  <c r="M13" i="9"/>
  <c r="O13" i="9" s="1"/>
  <c r="M19" i="9"/>
  <c r="O19" i="9" s="1"/>
  <c r="M52" i="9"/>
  <c r="M35" i="9"/>
  <c r="M53" i="9" s="1"/>
  <c r="I57" i="9"/>
  <c r="I58" i="9" s="1"/>
  <c r="I78" i="9" s="1"/>
  <c r="I80" i="9" s="1"/>
  <c r="K53" i="9"/>
  <c r="K57" i="9" s="1"/>
  <c r="N56" i="9"/>
  <c r="P56" i="9" s="1"/>
  <c r="K56" i="9"/>
  <c r="K32" i="9"/>
  <c r="N31" i="9"/>
  <c r="N64" i="12"/>
  <c r="N34" i="12"/>
  <c r="P34" i="12" s="1"/>
  <c r="L65" i="12"/>
  <c r="L26" i="12"/>
  <c r="L27" i="12" s="1"/>
  <c r="N25" i="12"/>
  <c r="I27" i="12"/>
  <c r="N41" i="12"/>
  <c r="O41" i="12" s="1"/>
  <c r="N32" i="12"/>
  <c r="P32" i="12" s="1"/>
  <c r="I45" i="10"/>
  <c r="I46" i="10" s="1"/>
  <c r="I66" i="10" s="1"/>
  <c r="I42" i="10"/>
  <c r="I25" i="13"/>
  <c r="J29" i="13"/>
  <c r="I24" i="13"/>
  <c r="J24" i="13" s="1"/>
  <c r="H44" i="13"/>
  <c r="J17" i="13"/>
  <c r="K25" i="10"/>
  <c r="K26" i="10" s="1"/>
  <c r="L41" i="10"/>
  <c r="L42" i="10" s="1"/>
  <c r="M21" i="10"/>
  <c r="O21" i="10" s="1"/>
  <c r="L42" i="12"/>
  <c r="L43" i="12" s="1"/>
  <c r="I47" i="12"/>
  <c r="I67" i="12" s="1"/>
  <c r="I68" i="12" s="1"/>
  <c r="I70" i="12" s="1"/>
  <c r="I72" i="12" s="1"/>
  <c r="M64" i="12"/>
  <c r="O64" i="12" s="1"/>
  <c r="M34" i="12"/>
  <c r="K26" i="12"/>
  <c r="N30" i="12"/>
  <c r="P30" i="12" s="1"/>
  <c r="K45" i="12"/>
  <c r="H68" i="12"/>
  <c r="E47" i="12"/>
  <c r="J43" i="12"/>
  <c r="N19" i="12"/>
  <c r="P19" i="12" s="1"/>
  <c r="M17" i="12"/>
  <c r="O17" i="12" s="1"/>
  <c r="M25" i="12"/>
  <c r="M19" i="12"/>
  <c r="O19" i="12" s="1"/>
  <c r="N45" i="12"/>
  <c r="L45" i="12"/>
  <c r="J46" i="12"/>
  <c r="J27" i="12"/>
  <c r="J42" i="10"/>
  <c r="M39" i="10"/>
  <c r="O39" i="10" s="1"/>
  <c r="E46" i="10"/>
  <c r="E66" i="10" s="1"/>
  <c r="N23" i="10"/>
  <c r="P23" i="10" s="1"/>
  <c r="L25" i="10"/>
  <c r="F46" i="10"/>
  <c r="M13" i="10"/>
  <c r="O13" i="10" s="1"/>
  <c r="M24" i="10"/>
  <c r="O24" i="10" s="1"/>
  <c r="N31" i="10"/>
  <c r="P31" i="10" s="1"/>
  <c r="M15" i="10"/>
  <c r="J45" i="10"/>
  <c r="J46" i="10" s="1"/>
  <c r="J66" i="10" s="1"/>
  <c r="L44" i="10"/>
  <c r="M33" i="10"/>
  <c r="O33" i="10" s="1"/>
  <c r="M63" i="10"/>
  <c r="M64" i="10" s="1"/>
  <c r="O64" i="10" s="1"/>
  <c r="K44" i="10"/>
  <c r="H67" i="10"/>
  <c r="H69" i="10" s="1"/>
  <c r="M31" i="10"/>
  <c r="O31" i="10" s="1"/>
  <c r="M40" i="10"/>
  <c r="O40" i="10" s="1"/>
  <c r="K42" i="10"/>
  <c r="N15" i="10"/>
  <c r="N24" i="10"/>
  <c r="P24" i="10" s="1"/>
  <c r="M23" i="10"/>
  <c r="N35" i="10"/>
  <c r="P35" i="10" s="1"/>
  <c r="E66" i="13"/>
  <c r="G67" i="13"/>
  <c r="J56" i="13"/>
  <c r="P45" i="12" l="1"/>
  <c r="O53" i="9"/>
  <c r="F68" i="12"/>
  <c r="F70" i="12" s="1"/>
  <c r="F72" i="12" s="1"/>
  <c r="E67" i="12"/>
  <c r="N42" i="12"/>
  <c r="P42" i="12" s="1"/>
  <c r="O25" i="12"/>
  <c r="N65" i="12"/>
  <c r="P64" i="12"/>
  <c r="O34" i="12"/>
  <c r="I74" i="12"/>
  <c r="P65" i="12"/>
  <c r="P25" i="12"/>
  <c r="H26" i="13"/>
  <c r="I41" i="13"/>
  <c r="I64" i="13"/>
  <c r="J64" i="13" s="1"/>
  <c r="G75" i="10"/>
  <c r="G69" i="10"/>
  <c r="G72" i="10" s="1"/>
  <c r="N25" i="10"/>
  <c r="P25" i="10" s="1"/>
  <c r="O15" i="10"/>
  <c r="O63" i="10"/>
  <c r="O23" i="10"/>
  <c r="E68" i="13"/>
  <c r="N57" i="9"/>
  <c r="P57" i="9" s="1"/>
  <c r="P31" i="9"/>
  <c r="O35" i="9"/>
  <c r="K46" i="12"/>
  <c r="K47" i="12" s="1"/>
  <c r="K67" i="12" s="1"/>
  <c r="K68" i="12" s="1"/>
  <c r="K70" i="12" s="1"/>
  <c r="K72" i="12" s="1"/>
  <c r="P15" i="10"/>
  <c r="H72" i="10"/>
  <c r="H74" i="10" s="1"/>
  <c r="H75" i="10"/>
  <c r="I67" i="10"/>
  <c r="I75" i="10" s="1"/>
  <c r="G70" i="12"/>
  <c r="L26" i="10"/>
  <c r="K45" i="10"/>
  <c r="K46" i="10" s="1"/>
  <c r="J25" i="13"/>
  <c r="M54" i="9"/>
  <c r="K54" i="9"/>
  <c r="O54" i="9" s="1"/>
  <c r="K58" i="9"/>
  <c r="K78" i="9" s="1"/>
  <c r="K80" i="9" s="1"/>
  <c r="M31" i="9"/>
  <c r="M57" i="9" s="1"/>
  <c r="O57" i="9" s="1"/>
  <c r="N32" i="9"/>
  <c r="P32" i="9" s="1"/>
  <c r="M56" i="9"/>
  <c r="N58" i="9"/>
  <c r="L46" i="12"/>
  <c r="H46" i="13"/>
  <c r="I44" i="13"/>
  <c r="I26" i="13"/>
  <c r="J26" i="13" s="1"/>
  <c r="M41" i="10"/>
  <c r="O41" i="10" s="1"/>
  <c r="K27" i="12"/>
  <c r="M42" i="12"/>
  <c r="O42" i="12" s="1"/>
  <c r="M65" i="12"/>
  <c r="O65" i="12" s="1"/>
  <c r="H70" i="12"/>
  <c r="M45" i="12"/>
  <c r="O45" i="12" s="1"/>
  <c r="L47" i="12"/>
  <c r="L67" i="12" s="1"/>
  <c r="L68" i="12" s="1"/>
  <c r="L70" i="12" s="1"/>
  <c r="L72" i="12" s="1"/>
  <c r="M26" i="12"/>
  <c r="O26" i="12" s="1"/>
  <c r="N26" i="12"/>
  <c r="P26" i="12" s="1"/>
  <c r="J47" i="12"/>
  <c r="N44" i="10"/>
  <c r="P44" i="10" s="1"/>
  <c r="J67" i="10"/>
  <c r="J69" i="10" s="1"/>
  <c r="N41" i="10"/>
  <c r="P41" i="10" s="1"/>
  <c r="L45" i="10"/>
  <c r="M44" i="10"/>
  <c r="O44" i="10" s="1"/>
  <c r="M25" i="10"/>
  <c r="O25" i="10" s="1"/>
  <c r="F66" i="10"/>
  <c r="E67" i="13"/>
  <c r="M32" i="9" l="1"/>
  <c r="O32" i="9" s="1"/>
  <c r="M58" i="9"/>
  <c r="M78" i="9" s="1"/>
  <c r="M80" i="9" s="1"/>
  <c r="O56" i="9"/>
  <c r="N43" i="12"/>
  <c r="P43" i="12" s="1"/>
  <c r="K74" i="12"/>
  <c r="K73" i="12"/>
  <c r="G73" i="10"/>
  <c r="G74" i="10"/>
  <c r="J41" i="13"/>
  <c r="I42" i="13"/>
  <c r="J42" i="13" s="1"/>
  <c r="I45" i="13"/>
  <c r="J45" i="13" s="1"/>
  <c r="J70" i="10"/>
  <c r="J72" i="10" s="1"/>
  <c r="J74" i="10" s="1"/>
  <c r="N26" i="10"/>
  <c r="P26" i="10" s="1"/>
  <c r="O58" i="9"/>
  <c r="O78" i="9" s="1"/>
  <c r="O80" i="9" s="1"/>
  <c r="O31" i="9"/>
  <c r="N78" i="9"/>
  <c r="N80" i="9" s="1"/>
  <c r="P58" i="9"/>
  <c r="P78" i="9" s="1"/>
  <c r="P80" i="9" s="1"/>
  <c r="K66" i="10"/>
  <c r="I69" i="10"/>
  <c r="I72" i="10" s="1"/>
  <c r="J75" i="10"/>
  <c r="G72" i="12"/>
  <c r="J44" i="13"/>
  <c r="H66" i="13"/>
  <c r="H68" i="13" s="1"/>
  <c r="M42" i="10"/>
  <c r="O42" i="10" s="1"/>
  <c r="M43" i="12"/>
  <c r="O43" i="12" s="1"/>
  <c r="H72" i="12"/>
  <c r="J67" i="12"/>
  <c r="M46" i="12"/>
  <c r="O46" i="12" s="1"/>
  <c r="M27" i="12"/>
  <c r="O27" i="12" s="1"/>
  <c r="N46" i="12"/>
  <c r="P46" i="12" s="1"/>
  <c r="N27" i="12"/>
  <c r="P27" i="12" s="1"/>
  <c r="E68" i="12"/>
  <c r="N42" i="10"/>
  <c r="P42" i="10" s="1"/>
  <c r="N45" i="10"/>
  <c r="P45" i="10" s="1"/>
  <c r="E67" i="10"/>
  <c r="M45" i="10"/>
  <c r="M26" i="10"/>
  <c r="O26" i="10" s="1"/>
  <c r="F67" i="10"/>
  <c r="L46" i="10"/>
  <c r="K67" i="10" l="1"/>
  <c r="L70" i="10" s="1"/>
  <c r="G73" i="12"/>
  <c r="I74" i="10"/>
  <c r="I73" i="10"/>
  <c r="C2" i="9"/>
  <c r="I46" i="13"/>
  <c r="E75" i="10"/>
  <c r="F70" i="10"/>
  <c r="F75" i="10"/>
  <c r="F69" i="10"/>
  <c r="M46" i="10"/>
  <c r="O46" i="10" s="1"/>
  <c r="O45" i="10"/>
  <c r="K75" i="10"/>
  <c r="G74" i="12"/>
  <c r="H67" i="13"/>
  <c r="M47" i="12"/>
  <c r="O47" i="12" s="1"/>
  <c r="J68" i="12"/>
  <c r="N47" i="12"/>
  <c r="E70" i="12"/>
  <c r="E69" i="10"/>
  <c r="N46" i="10"/>
  <c r="N66" i="10" s="1"/>
  <c r="L66" i="10"/>
  <c r="P47" i="12" l="1"/>
  <c r="N67" i="12"/>
  <c r="P67" i="12" s="1"/>
  <c r="K69" i="10"/>
  <c r="K72" i="10" s="1"/>
  <c r="K74" i="10" s="1"/>
  <c r="M66" i="10"/>
  <c r="O66" i="10" s="1"/>
  <c r="I66" i="13"/>
  <c r="J46" i="13"/>
  <c r="P66" i="10"/>
  <c r="P46" i="10"/>
  <c r="M67" i="12"/>
  <c r="O67" i="12" s="1"/>
  <c r="E72" i="12"/>
  <c r="E73" i="12" s="1"/>
  <c r="J70" i="12"/>
  <c r="L67" i="10"/>
  <c r="L69" i="10" s="1"/>
  <c r="F72" i="10"/>
  <c r="N67" i="10"/>
  <c r="N69" i="10" s="1"/>
  <c r="E72" i="10"/>
  <c r="M68" i="12" l="1"/>
  <c r="O68" i="12" s="1"/>
  <c r="M67" i="10"/>
  <c r="M75" i="10" s="1"/>
  <c r="E73" i="10"/>
  <c r="I68" i="13"/>
  <c r="J68" i="13" s="1"/>
  <c r="I67" i="13"/>
  <c r="J67" i="13" s="1"/>
  <c r="J66" i="13"/>
  <c r="P67" i="10"/>
  <c r="P75" i="10" s="1"/>
  <c r="L75" i="10"/>
  <c r="N75" i="10"/>
  <c r="N70" i="10"/>
  <c r="P70" i="10" s="1"/>
  <c r="O67" i="10"/>
  <c r="O75" i="10" s="1"/>
  <c r="F74" i="10"/>
  <c r="M70" i="12"/>
  <c r="O70" i="12" s="1"/>
  <c r="J72" i="12"/>
  <c r="I73" i="12" s="1"/>
  <c r="N68" i="12"/>
  <c r="P68" i="12" s="1"/>
  <c r="E74" i="12"/>
  <c r="M69" i="10"/>
  <c r="O69" i="10" s="1"/>
  <c r="E74" i="10"/>
  <c r="C68" i="13" l="1"/>
  <c r="C67" i="13"/>
  <c r="P69" i="10"/>
  <c r="N70" i="12"/>
  <c r="P70" i="12" s="1"/>
  <c r="M72" i="12"/>
  <c r="N72" i="10"/>
  <c r="N74" i="10" s="1"/>
  <c r="M72" i="10"/>
  <c r="L72" i="10"/>
  <c r="K73" i="10" s="1"/>
  <c r="O72" i="12" l="1"/>
  <c r="O72" i="10"/>
  <c r="M73" i="10"/>
  <c r="F70" i="13"/>
  <c r="F72" i="13" s="1"/>
  <c r="F74" i="13" s="1"/>
  <c r="E70" i="13"/>
  <c r="G70" i="13"/>
  <c r="G72" i="13" s="1"/>
  <c r="G74" i="13" s="1"/>
  <c r="H70" i="13"/>
  <c r="H72" i="13" s="1"/>
  <c r="H74" i="13" s="1"/>
  <c r="C5" i="13"/>
  <c r="D5" i="13"/>
  <c r="I70" i="13"/>
  <c r="I72" i="13" s="1"/>
  <c r="I74" i="13" s="1"/>
  <c r="P72" i="10"/>
  <c r="P74" i="10" s="1"/>
  <c r="M74" i="10"/>
  <c r="L74" i="10"/>
  <c r="N72" i="12"/>
  <c r="P72" i="12" s="1"/>
  <c r="M74" i="12"/>
  <c r="O73" i="12" l="1"/>
  <c r="O74" i="10"/>
  <c r="O73" i="10"/>
  <c r="O74" i="12"/>
  <c r="M73" i="12"/>
  <c r="E72" i="13"/>
  <c r="J70" i="13"/>
  <c r="J72" i="13" l="1"/>
  <c r="J74" i="13" s="1"/>
  <c r="E74" i="13"/>
</calcChain>
</file>

<file path=xl/comments1.xml><?xml version="1.0" encoding="utf-8"?>
<comments xmlns="http://schemas.openxmlformats.org/spreadsheetml/2006/main">
  <authors>
    <author>Corum, Scott</author>
  </authors>
  <commentList>
    <comment ref="B62" authorId="0" shapeId="0">
      <text>
        <r>
          <rPr>
            <sz val="9"/>
            <color indexed="81"/>
            <rFont val="Tahoma"/>
            <family val="2"/>
          </rPr>
          <t>$25,000 of each subaward will be assessed F&amp;A costs</t>
        </r>
      </text>
    </comment>
    <comment ref="E62" authorId="0" shapeId="0">
      <text>
        <r>
          <rPr>
            <b/>
            <sz val="9"/>
            <color indexed="81"/>
            <rFont val="Tahoma"/>
            <family val="2"/>
          </rPr>
          <t>The first $25,000 of each subaward should be inserted in line 62.</t>
        </r>
        <r>
          <rPr>
            <sz val="9"/>
            <color indexed="81"/>
            <rFont val="Tahoma"/>
            <family val="2"/>
          </rPr>
          <t xml:space="preserve">
</t>
        </r>
      </text>
    </comment>
  </commentList>
</comments>
</file>

<file path=xl/comments2.xml><?xml version="1.0" encoding="utf-8"?>
<comments xmlns="http://schemas.openxmlformats.org/spreadsheetml/2006/main">
  <authors>
    <author>Fellmann, Stephanie Lyn</author>
  </authors>
  <commentList>
    <comment ref="B60" authorId="0" shapeId="0">
      <text>
        <r>
          <rPr>
            <b/>
            <sz val="9"/>
            <color indexed="81"/>
            <rFont val="Tahoma"/>
            <family val="2"/>
          </rPr>
          <t>$25,000 of each subaward will be assessed F&amp;A costs</t>
        </r>
      </text>
    </comment>
    <comment ref="E60" authorId="0" shapeId="0">
      <text>
        <r>
          <rPr>
            <b/>
            <sz val="9"/>
            <color indexed="81"/>
            <rFont val="Tahoma"/>
            <family val="2"/>
          </rPr>
          <t>The first $25,000 of each subaward should be inserted in line 60.</t>
        </r>
      </text>
    </comment>
  </commentList>
</comments>
</file>

<file path=xl/comments3.xml><?xml version="1.0" encoding="utf-8"?>
<comments xmlns="http://schemas.openxmlformats.org/spreadsheetml/2006/main">
  <authors>
    <author>Fellmann, Stephanie Lyn</author>
  </authors>
  <commentList>
    <comment ref="B60" authorId="0" shapeId="0">
      <text>
        <r>
          <rPr>
            <b/>
            <sz val="9"/>
            <color indexed="81"/>
            <rFont val="Tahoma"/>
            <family val="2"/>
          </rPr>
          <t>$25,000 of each subaward will be assessed F&amp;A costs</t>
        </r>
      </text>
    </comment>
    <comment ref="E60" authorId="0" shapeId="0">
      <text>
        <r>
          <rPr>
            <b/>
            <sz val="9"/>
            <color indexed="81"/>
            <rFont val="Tahoma"/>
            <family val="2"/>
          </rPr>
          <t xml:space="preserve">The first $25,000 of each subaward should be inserted in line 60. </t>
        </r>
      </text>
    </comment>
  </commentList>
</comments>
</file>

<file path=xl/comments4.xml><?xml version="1.0" encoding="utf-8"?>
<comments xmlns="http://schemas.openxmlformats.org/spreadsheetml/2006/main">
  <authors>
    <author>Fellmann, Stephanie Lyn</author>
  </authors>
  <commentList>
    <comment ref="B60" authorId="0" shapeId="0">
      <text>
        <r>
          <rPr>
            <b/>
            <sz val="9"/>
            <color indexed="81"/>
            <rFont val="Tahoma"/>
            <family val="2"/>
          </rPr>
          <t>$25,000 of each subaward will be assessed F&amp;A costs</t>
        </r>
      </text>
    </comment>
    <comment ref="E60" authorId="0" shapeId="0">
      <text>
        <r>
          <rPr>
            <b/>
            <sz val="9"/>
            <color indexed="81"/>
            <rFont val="Tahoma"/>
            <family val="2"/>
          </rPr>
          <t xml:space="preserve">The first $25,000 of each subaward should be inserted in line 60. </t>
        </r>
      </text>
    </comment>
  </commentList>
</comments>
</file>

<file path=xl/comments5.xml><?xml version="1.0" encoding="utf-8"?>
<comments xmlns="http://schemas.openxmlformats.org/spreadsheetml/2006/main">
  <authors>
    <author>Fellmann, Stephanie Lyn</author>
  </authors>
  <commentList>
    <comment ref="B61" authorId="0" shapeId="0">
      <text>
        <r>
          <rPr>
            <b/>
            <sz val="9"/>
            <color indexed="81"/>
            <rFont val="Tahoma"/>
            <family val="2"/>
          </rPr>
          <t>$25,000 of each subaward will be assessed F&amp;A costs</t>
        </r>
      </text>
    </comment>
    <comment ref="E61" authorId="0" shapeId="0">
      <text>
        <r>
          <rPr>
            <b/>
            <sz val="9"/>
            <color indexed="81"/>
            <rFont val="Tahoma"/>
            <family val="2"/>
          </rPr>
          <t xml:space="preserve">The first $25,000 of each suabward should be inserted in line 61.  </t>
        </r>
      </text>
    </comment>
  </commentList>
</comments>
</file>

<file path=xl/sharedStrings.xml><?xml version="1.0" encoding="utf-8"?>
<sst xmlns="http://schemas.openxmlformats.org/spreadsheetml/2006/main" count="723" uniqueCount="136">
  <si>
    <t>Total</t>
  </si>
  <si>
    <t>A.</t>
  </si>
  <si>
    <t>B.</t>
  </si>
  <si>
    <t>C.</t>
  </si>
  <si>
    <t>D.</t>
  </si>
  <si>
    <t>E.</t>
  </si>
  <si>
    <t>Other (printing, etc.)</t>
  </si>
  <si>
    <t>H.</t>
  </si>
  <si>
    <t>Total Direct Costs</t>
  </si>
  <si>
    <t>Total Senior Personnel</t>
  </si>
  <si>
    <t>Total Non-Senior Personnel</t>
  </si>
  <si>
    <t>Applicable F&amp;A Rate</t>
  </si>
  <si>
    <t>Tuition Remission Rate</t>
  </si>
  <si>
    <t>Fringe Benefit Rate (SURS)</t>
  </si>
  <si>
    <t>Domestic Travel</t>
  </si>
  <si>
    <t>Foreign Travel</t>
  </si>
  <si>
    <t>Materials &amp; Supplies</t>
  </si>
  <si>
    <t>Publication Costs</t>
  </si>
  <si>
    <t>Service Costs</t>
  </si>
  <si>
    <t>Total Other Direct Costs</t>
  </si>
  <si>
    <t>On Campus</t>
  </si>
  <si>
    <t>Off Campus</t>
  </si>
  <si>
    <t>Other Sponsored Activity</t>
  </si>
  <si>
    <t>Location</t>
  </si>
  <si>
    <t>Activity Type</t>
  </si>
  <si>
    <t>F&amp;A Rate Used</t>
  </si>
  <si>
    <t>Salary</t>
  </si>
  <si>
    <t>Fringe</t>
  </si>
  <si>
    <t>Other Senior Personnel</t>
  </si>
  <si>
    <t>Postdoc</t>
  </si>
  <si>
    <t>Other Professional</t>
  </si>
  <si>
    <t>Student Hourly</t>
  </si>
  <si>
    <t>Other (non-SURS)</t>
  </si>
  <si>
    <t>Basis</t>
  </si>
  <si>
    <t>MTDC</t>
  </si>
  <si>
    <t>TDC</t>
  </si>
  <si>
    <t>All Personnel</t>
  </si>
  <si>
    <t>Space Lease / Rent</t>
  </si>
  <si>
    <t>Participant Support Costs</t>
  </si>
  <si>
    <t xml:space="preserve">    Tuition Remission</t>
  </si>
  <si>
    <t>Total F&amp;A Costs</t>
  </si>
  <si>
    <t>Total Direct and F&amp;A Costs</t>
  </si>
  <si>
    <t>Effective F&amp;A Rate</t>
  </si>
  <si>
    <t>Base Costs</t>
  </si>
  <si>
    <t>F&amp;A Basis</t>
  </si>
  <si>
    <t>F.</t>
  </si>
  <si>
    <t>G.</t>
  </si>
  <si>
    <t xml:space="preserve">    Exempt Subaward Costs (&gt;25k per sub)</t>
  </si>
  <si>
    <t>Inflation Rate - Salaries</t>
  </si>
  <si>
    <t>Inflation Rate - Expenses</t>
  </si>
  <si>
    <t>Location:</t>
  </si>
  <si>
    <t>On-Campus</t>
  </si>
  <si>
    <t>Off-Campus</t>
  </si>
  <si>
    <t>Location Base Costs</t>
  </si>
  <si>
    <t>Unrecovered F&amp;A Costs</t>
  </si>
  <si>
    <t>GRA</t>
  </si>
  <si>
    <t>Fringe Benefit Rate (GRA)</t>
  </si>
  <si>
    <t>Fringe Benefit Rate (Non-SURS &amp; Hourly &lt; Half Time)</t>
  </si>
  <si>
    <t>Subaward Costs (≤25k per sub)</t>
  </si>
  <si>
    <t>Sponsor</t>
  </si>
  <si>
    <t>Cost Share</t>
  </si>
  <si>
    <t>Fringe Benefit Rate (Hourly ≥ Half Time)</t>
  </si>
  <si>
    <t>UIC</t>
  </si>
  <si>
    <t>UIUC</t>
  </si>
  <si>
    <t>Unrecovered F&amp;A</t>
  </si>
  <si>
    <t>Unrecoverd F&amp;A</t>
  </si>
  <si>
    <t>NICRA Rate (Applicable F&amp;A Rate)</t>
  </si>
  <si>
    <t>NICRA Rate</t>
  </si>
  <si>
    <t>USDA Cap</t>
  </si>
  <si>
    <t>USDA Rate</t>
  </si>
  <si>
    <t>USDA Cap Rate</t>
  </si>
  <si>
    <t>TDC+</t>
  </si>
  <si>
    <t>F&amp;A Rate to Propose:</t>
  </si>
  <si>
    <t>Yes</t>
  </si>
  <si>
    <t>No</t>
  </si>
  <si>
    <t>SPA</t>
  </si>
  <si>
    <t>Unrecovered F&amp;A as C/S?</t>
  </si>
  <si>
    <t>Consultant Costs</t>
  </si>
  <si>
    <t>Maximum</t>
  </si>
  <si>
    <t>Minimum</t>
  </si>
  <si>
    <t>F&amp;A Rate for Cost Share</t>
  </si>
  <si>
    <t>F&amp;A Rate for Sponsor</t>
  </si>
  <si>
    <t>Sponsored Research</t>
  </si>
  <si>
    <t>Sponsored Instruction</t>
  </si>
  <si>
    <t>Other</t>
  </si>
  <si>
    <t>Fellowship</t>
  </si>
  <si>
    <t>Clinical Trial (Industry)</t>
  </si>
  <si>
    <t>Clinical Trial (Non-Industry)</t>
  </si>
  <si>
    <t>Applicable F&amp;A Basis</t>
  </si>
  <si>
    <t>Capital Equipment</t>
  </si>
  <si>
    <t>NICRA MTDC Amount:</t>
  </si>
  <si>
    <t>TDC+ Amount:</t>
  </si>
  <si>
    <t>Admin. Salary*</t>
  </si>
  <si>
    <t>Co-PI/Co-I 1</t>
  </si>
  <si>
    <t>Co-PI/Co-I 2</t>
  </si>
  <si>
    <t>Co-PI/Co-I 3</t>
  </si>
  <si>
    <t>Co-PI/Co-I 4</t>
  </si>
  <si>
    <t>PI/PD</t>
  </si>
  <si>
    <t>Period 1</t>
  </si>
  <si>
    <t>Period 2</t>
  </si>
  <si>
    <t>Period 3</t>
  </si>
  <si>
    <t>Period 4</t>
  </si>
  <si>
    <t>Period 5</t>
  </si>
  <si>
    <t>Types of Budget Templates Offered</t>
  </si>
  <si>
    <t>State of IL</t>
  </si>
  <si>
    <r>
      <t xml:space="preserve">Fringe Benefit Rate (Hourly </t>
    </r>
    <r>
      <rPr>
        <b/>
        <sz val="9"/>
        <rFont val="Calibri"/>
        <family val="2"/>
      </rPr>
      <t>≥</t>
    </r>
    <r>
      <rPr>
        <b/>
        <sz val="9"/>
        <rFont val="Arial"/>
        <family val="2"/>
      </rPr>
      <t xml:space="preserve"> Half Time)</t>
    </r>
  </si>
  <si>
    <t>Notes:</t>
  </si>
  <si>
    <t>Subaward Costs</t>
  </si>
  <si>
    <t xml:space="preserve">    Exempt Subaward Costs </t>
  </si>
  <si>
    <t>USDA CAP</t>
  </si>
  <si>
    <t>General</t>
  </si>
  <si>
    <t>UIC Component</t>
  </si>
  <si>
    <t>Location Tool</t>
  </si>
  <si>
    <t xml:space="preserve">Period Total </t>
  </si>
  <si>
    <t xml:space="preserve">Notes: </t>
  </si>
  <si>
    <t xml:space="preserve">Subaward Costs </t>
  </si>
  <si>
    <t>Period Totals</t>
  </si>
  <si>
    <t xml:space="preserve">    Exempt Subaward Costs</t>
  </si>
  <si>
    <t xml:space="preserve">This tab is for general purposes and should be used for most proposals, unless the sponsor is State of Illinois or USDA, there is cost share, or a UIC component/involvement. See the descriptions below for those other tabs. </t>
  </si>
  <si>
    <r>
      <rPr>
        <b/>
        <sz val="11"/>
        <rFont val="Arial"/>
        <family val="2"/>
      </rPr>
      <t xml:space="preserve">INSTRUCTIONS:
</t>
    </r>
    <r>
      <rPr>
        <sz val="11"/>
        <rFont val="Arial"/>
        <family val="2"/>
      </rPr>
      <t xml:space="preserve">1) Complete the On and Off Campus columns of the budget based on the costs requested by the Investigator(s). The applicable location will auto-populate at the top of the spreadsheet based on the costs entered in each column.                           2) Once it is determined that the majority of costs are on-campus or off-campus utilize the applicable budget template. 
</t>
    </r>
  </si>
  <si>
    <r>
      <t>This tab offers budgeting assistance to determine location (on-campus vs. off-campus) when a portion of the project's performance will be completed at an off-campus location, for a sufficient duration (normally a full semester, summer term, or the period of performance of the project; intermittent performance is not sufficient). The spreadsheet has two columns for each budget period to determine, based on the majority of costs, which indirect cost rate should be used. See the detailed instructions for this tab in the next column for more information on how to complete this spreadsheet. Off-campus is defined as activities performed at sites not owned or leased by the University, or activities occurring in sites for which those site costs are directly allocated and charged to the project.</t>
    </r>
    <r>
      <rPr>
        <b/>
        <i/>
        <sz val="10"/>
        <rFont val="Arial"/>
        <family val="2"/>
      </rPr>
      <t xml:space="preserve"> A project will be classified as off-campus when the majority of activity, defined as 51% or more of total estimated project expenses, is to be performed off-campus.</t>
    </r>
    <r>
      <rPr>
        <sz val="10"/>
        <rFont val="Arial"/>
        <family val="2"/>
      </rPr>
      <t xml:space="preserve"> </t>
    </r>
  </si>
  <si>
    <r>
      <rPr>
        <b/>
        <sz val="12"/>
        <rFont val="Arial"/>
        <family val="2"/>
      </rPr>
      <t>GUIDANCE FOR ALL BUDGET TABS:</t>
    </r>
    <r>
      <rPr>
        <sz val="12"/>
        <rFont val="Arial"/>
        <family val="2"/>
      </rPr>
      <t xml:space="preserve">
1) Fringe Benefits calculate automatically once salary is entered in a personnel line of the budget.
2) Cells with red font are excluded from the indirect cost base. 
3) Text bubbles and comments are placed throughout the spreadsheet with helpful tips/instructions. 
</t>
    </r>
  </si>
  <si>
    <r>
      <rPr>
        <b/>
        <sz val="12"/>
        <rFont val="Arial"/>
        <family val="2"/>
      </rPr>
      <t>GUIDANCE FOR ALL BUDGET TABS:</t>
    </r>
    <r>
      <rPr>
        <sz val="12"/>
        <rFont val="Arial"/>
        <family val="2"/>
      </rPr>
      <t xml:space="preserve">
1) Fringe Benefits calculate automatically once salary is entered in a personnel line of the budget. 
2) Cells with red font are excluded from the indirect cost base. 
3) Text bubbles and comments are placed throughout the spreadsheet with helpful tips/instructions.  </t>
    </r>
  </si>
  <si>
    <r>
      <rPr>
        <b/>
        <sz val="11"/>
        <rFont val="Arial"/>
        <family val="2"/>
      </rPr>
      <t>GUIDANCE FOR ALL BUDGET TABS:</t>
    </r>
    <r>
      <rPr>
        <sz val="11"/>
        <rFont val="Arial"/>
        <family val="2"/>
      </rPr>
      <t xml:space="preserve">
1) Fringe Benefits calculate automatically once salary is entered in a personnel line of the budget
2) Cells with red font are excluded from the indirect cost base. 
3) Text bubbles and comments are placed throughout the spreadsheet with helpful tips/instructions. 
</t>
    </r>
  </si>
  <si>
    <r>
      <rPr>
        <b/>
        <sz val="11"/>
        <rFont val="Arial"/>
        <family val="2"/>
      </rPr>
      <t>GUIDANCE FOR ALL BUDGET TABS:</t>
    </r>
    <r>
      <rPr>
        <sz val="11"/>
        <rFont val="Arial"/>
        <family val="2"/>
      </rPr>
      <t xml:space="preserve">
1) Fringe Benefits calculate automatically once salary is entered in a personnel line of the budget
2) Cells with red font are excluded from the indirect cost base. 
3) Text bubbles and comments are placed throughout the spreadsheet with helpful tips/instructions.  </t>
    </r>
  </si>
  <si>
    <t xml:space="preserve">This tab offers budgeting assistance when the sponsor is an agency within the state of Illinois. The negotiated rates with the State of Illinois are built in to the spreadsheet. The spreadsheet also shows the Minimum and Maximum rates allowed for each type of activity and location. Additional instructions on how to complete the spreadsheet are within the spreadsheet tab itself. </t>
  </si>
  <si>
    <t xml:space="preserve">This tab offers budgeting assistance when the sponsor is an USDA agency and they cap F&amp;A (indirect costs). The spreadsheet guides you through the budgeting process for USDA proposals and has two separate columns for each budget period the help determine which indirect cost rate and indirect cost base to use. Additional instructions on how to complete the spreadsheet are within the spreadsheet tab itself. </t>
  </si>
  <si>
    <t xml:space="preserve">This tab offers budgeting assistance when cost share is included in a proposal budget. The spreadsheet has two separate columns for each budget period to identify which costs will be requested in the sponsor funded budget and which will be committed from insitutional or third party funds. Additional instructions on how to complete the spreadsheet are within the spreadsheet tab itself. </t>
  </si>
  <si>
    <r>
      <t xml:space="preserve"> </t>
    </r>
    <r>
      <rPr>
        <b/>
        <sz val="12"/>
        <rFont val="Arial"/>
        <family val="2"/>
      </rPr>
      <t>GUIDANCE FOR ALL BUDGET TABS:</t>
    </r>
    <r>
      <rPr>
        <sz val="12"/>
        <rFont val="Arial"/>
        <family val="2"/>
      </rPr>
      <t xml:space="preserve">
1) Fringe Benefits calculate automatically once salary is entered in a personnel line of the budget.
2) Cells with red font are excluded from the indirect cost base. 
3) Text bubbles and comments are placed throughout the spreadsheet with helpful tips/instructions. 
</t>
    </r>
  </si>
  <si>
    <t xml:space="preserve">This tab offers budgeting assistance when University of Illinois Chicago is involved in a proposal submission. The spreadsheet incorporates UIC's negotiated rates for Fringe Benefits, Tuition Remission, and Indirect Costs and has two columns for each budget period to identify which costs will be requested by UIUC and by UIC. Please note, most sponsors consider University of Illinois as one entity and will thus request a combined budget. Additional instructions on how to complete the spreadsheet are within the spreadsheet tab itself. </t>
  </si>
  <si>
    <r>
      <rPr>
        <b/>
        <sz val="12"/>
        <rFont val="Arial"/>
        <family val="2"/>
      </rPr>
      <t>INSTRUCTIONS</t>
    </r>
    <r>
      <rPr>
        <sz val="12"/>
        <rFont val="Arial"/>
        <family val="2"/>
      </rPr>
      <t xml:space="preserve">:
1) Select the Project Activity Type from drop down list
2) Select the Project Location from drop down list
3) Select the basis for F&amp;A costs from drop down list
4) The applicable F&amp;A rate will auto-populate. You can override the rate, if the sponsor has a published rate that is lower than the negotiated rate. 
5) Complete the budget based on the costs requested by the Investigator(s). 
</t>
    </r>
  </si>
  <si>
    <r>
      <rPr>
        <b/>
        <sz val="12"/>
        <rFont val="Arial"/>
        <family val="2"/>
      </rPr>
      <t>INSTRUCTIONS:</t>
    </r>
    <r>
      <rPr>
        <sz val="12"/>
        <rFont val="Arial"/>
        <family val="2"/>
      </rPr>
      <t xml:space="preserve">
1) Select the Project Activity Type from drop down list
2) Select the Project Location from drop down list
3) Select the basis for F&amp;A costs from drop down list
4) The applicable F&amp;A rate will auto-populate. You can override the rate, if the sponsor has a published rate that is lower than the negotiated rate. 
5) Complete the budget based on the costs requested by the Investigator(s). 
</t>
    </r>
  </si>
  <si>
    <r>
      <rPr>
        <b/>
        <sz val="12"/>
        <rFont val="Arial"/>
        <family val="2"/>
      </rPr>
      <t>INSTRUCTIONS:</t>
    </r>
    <r>
      <rPr>
        <sz val="12"/>
        <rFont val="Arial"/>
        <family val="2"/>
      </rPr>
      <t xml:space="preserve">
1) Select the Project Activity Type from drop down list
2) Select the Project Location from drop down list
3) The applicable NICRA rate will auto-populate.
4) Select the USDA cap rate based on the guidance in the USDA solicitation. 
5) Complete the budget based on the costs requested by the Investigator(s). As you complete the budget columns for each Period, the F&amp;A Rate to Propose field will auto-populate with the determination of the applicable indirect cost base (MTDC or TDC+). </t>
    </r>
  </si>
  <si>
    <r>
      <rPr>
        <b/>
        <sz val="11"/>
        <rFont val="Arial"/>
        <family val="2"/>
      </rPr>
      <t>INSTRUCTION:</t>
    </r>
    <r>
      <rPr>
        <sz val="11"/>
        <rFont val="Arial"/>
        <family val="2"/>
      </rPr>
      <t xml:space="preserve">
1) Select the Project Activity Type from drop down list
2) Select the Project Location from drop down list
3) Select the F&amp;A Basis from drop down list
4) The applicable F&amp;A Rate for Sponsor will auto-populate. You can override the rate, if the sponsor has a published rate that is lower than the negotiated rate. 
5) Select if Unrecovered F&amp;A will be used as cost share. Unrecovered F&amp;A will auto-calculate if selected Yes. 
6) Complete the Sponsor and Cost Share columns of the budget based on the costs requested by the Investigator(s).</t>
    </r>
  </si>
  <si>
    <r>
      <rPr>
        <b/>
        <sz val="11"/>
        <rFont val="Arial"/>
        <family val="2"/>
      </rPr>
      <t>INSTRUCTIONS:</t>
    </r>
    <r>
      <rPr>
        <sz val="11"/>
        <rFont val="Arial"/>
        <family val="2"/>
      </rPr>
      <t xml:space="preserve">
1) Select the Project Activity Type from drop down list
2) Select the Project Location from drop down list
3) Select the F&amp;A Basis from drop down list
4) The applicable F&amp;A Rate for Sponsor will auto-populate. You can override the rate, if the sponsor has a published rate that is lower than the negotiated rate.  
5) Complete the UIUC and UIC columns of the budget based on the costs requested by the Investigator(s). Note, the UIC negotiated rates are built into the budget and will auto-calculate. 
</t>
    </r>
  </si>
  <si>
    <t>THIS IS ONLY A LOCATION TOOL TO DETERMINE IF THE PROJECT IS ON CAMPUS OR OFF CAMPUS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</si>
</sst>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4" formatCode="_(&quot;$&quot;* #,##0.00_);_(&quot;$&quot;* \(#,##0.00\);_(&quot;$&quot;* &quot;-&quot;??_);_(@_)"/>
    <numFmt numFmtId="164" formatCode="0.0%"/>
    <numFmt numFmtId="165" formatCode="0.000%"/>
    <numFmt numFmtId="166" formatCode="_(&quot;$&quot;* #,##0_);_(&quot;$&quot;* \(#,##0\);_(&quot;$&quot;* &quot;-&quot;??_);_(@_)"/>
    <numFmt numFmtId="167" formatCode="mm/dd/yy;@"/>
    <numFmt numFmtId="168" formatCode="&quot;$&quot;#,##0"/>
    <numFmt numFmtId="169" formatCode="&quot;$&quot;#,##0.00"/>
  </numFmts>
  <fonts count="50" x14ac:knownFonts="1">
    <font>
      <sz val="10"/>
      <name val="Arial"/>
    </font>
    <font>
      <b/>
      <sz val="10"/>
      <name val="Arial"/>
      <family val="2"/>
    </font>
    <font>
      <sz val="10"/>
      <name val="Arial"/>
      <family val="2"/>
    </font>
    <font>
      <sz val="10"/>
      <color indexed="8"/>
      <name val="Arial"/>
      <family val="2"/>
    </font>
    <font>
      <sz val="10"/>
      <color indexed="12"/>
      <name val="Arial"/>
      <family val="2"/>
    </font>
    <font>
      <sz val="10"/>
      <color indexed="10"/>
      <name val="Arial"/>
      <family val="2"/>
    </font>
    <font>
      <sz val="10"/>
      <name val="Arial"/>
      <family val="2"/>
    </font>
    <font>
      <b/>
      <sz val="10"/>
      <color indexed="12"/>
      <name val="Arial"/>
      <family val="2"/>
    </font>
    <font>
      <b/>
      <sz val="10"/>
      <color indexed="8"/>
      <name val="Arial"/>
      <family val="2"/>
    </font>
    <font>
      <b/>
      <sz val="10"/>
      <color indexed="8"/>
      <name val="Arial"/>
      <family val="2"/>
    </font>
    <font>
      <sz val="10"/>
      <color indexed="10"/>
      <name val="Arial"/>
      <family val="2"/>
    </font>
    <font>
      <b/>
      <u val="singleAccounting"/>
      <sz val="10"/>
      <name val="Arial"/>
      <family val="2"/>
    </font>
    <font>
      <b/>
      <u val="singleAccounting"/>
      <sz val="10"/>
      <color indexed="8"/>
      <name val="Arial"/>
      <family val="2"/>
    </font>
    <font>
      <b/>
      <u val="singleAccounting"/>
      <sz val="10"/>
      <color indexed="12"/>
      <name val="Arial"/>
      <family val="2"/>
    </font>
    <font>
      <sz val="10"/>
      <name val="Arial"/>
      <family val="2"/>
    </font>
    <font>
      <b/>
      <sz val="10"/>
      <name val="Arial"/>
      <family val="2"/>
    </font>
    <font>
      <i/>
      <sz val="10"/>
      <name val="Arial"/>
      <family val="2"/>
    </font>
    <font>
      <i/>
      <sz val="10"/>
      <color indexed="12"/>
      <name val="Arial"/>
      <family val="2"/>
    </font>
    <font>
      <sz val="10"/>
      <color rgb="FFFF0000"/>
      <name val="Arial"/>
      <family val="2"/>
    </font>
    <font>
      <b/>
      <sz val="10"/>
      <color indexed="12"/>
      <name val="Arial"/>
      <family val="2"/>
    </font>
    <font>
      <b/>
      <u/>
      <sz val="10"/>
      <name val="Arial"/>
      <family val="2"/>
    </font>
    <font>
      <b/>
      <i/>
      <sz val="10"/>
      <name val="Arial"/>
      <family val="2"/>
    </font>
    <font>
      <b/>
      <i/>
      <sz val="10"/>
      <color rgb="FF0070C0"/>
      <name val="Arial"/>
      <family val="2"/>
    </font>
    <font>
      <b/>
      <sz val="10"/>
      <color rgb="FF0070C0"/>
      <name val="Arial"/>
      <family val="2"/>
    </font>
    <font>
      <sz val="10"/>
      <color rgb="FF0070C0"/>
      <name val="Arial"/>
      <family val="2"/>
    </font>
    <font>
      <b/>
      <u val="singleAccounting"/>
      <sz val="10"/>
      <color rgb="FF0070C0"/>
      <name val="Arial"/>
      <family val="2"/>
    </font>
    <font>
      <i/>
      <sz val="9"/>
      <name val="Arial"/>
      <family val="2"/>
    </font>
    <font>
      <i/>
      <sz val="9"/>
      <color indexed="12"/>
      <name val="Arial"/>
      <family val="2"/>
    </font>
    <font>
      <u/>
      <sz val="10"/>
      <color theme="10"/>
      <name val="Arial"/>
      <family val="2"/>
    </font>
    <font>
      <b/>
      <sz val="12"/>
      <name val="Arial"/>
      <family val="2"/>
    </font>
    <font>
      <sz val="9"/>
      <name val="Arial"/>
      <family val="2"/>
    </font>
    <font>
      <sz val="9"/>
      <color indexed="8"/>
      <name val="Arial"/>
      <family val="2"/>
    </font>
    <font>
      <b/>
      <sz val="9"/>
      <name val="Arial"/>
      <family val="2"/>
    </font>
    <font>
      <sz val="9"/>
      <color indexed="10"/>
      <name val="Arial"/>
      <family val="2"/>
    </font>
    <font>
      <b/>
      <sz val="9"/>
      <color rgb="FFFF0000"/>
      <name val="Arial"/>
      <family val="2"/>
    </font>
    <font>
      <b/>
      <sz val="9"/>
      <name val="Calibri"/>
      <family val="2"/>
    </font>
    <font>
      <b/>
      <sz val="9"/>
      <color indexed="8"/>
      <name val="Arial"/>
      <family val="2"/>
    </font>
    <font>
      <sz val="9"/>
      <color indexed="81"/>
      <name val="Tahoma"/>
      <family val="2"/>
    </font>
    <font>
      <b/>
      <sz val="9"/>
      <color indexed="81"/>
      <name val="Tahoma"/>
      <family val="2"/>
    </font>
    <font>
      <b/>
      <u val="singleAccounting"/>
      <sz val="9.5"/>
      <name val="Arial"/>
      <family val="2"/>
    </font>
    <font>
      <b/>
      <u val="singleAccounting"/>
      <sz val="9.5"/>
      <color indexed="8"/>
      <name val="Arial"/>
      <family val="2"/>
    </font>
    <font>
      <b/>
      <u val="singleAccounting"/>
      <sz val="9.5"/>
      <color indexed="12"/>
      <name val="Arial"/>
      <family val="2"/>
    </font>
    <font>
      <sz val="11"/>
      <name val="Arial"/>
      <family val="2"/>
    </font>
    <font>
      <sz val="9"/>
      <color indexed="12"/>
      <name val="Arial"/>
      <family val="2"/>
    </font>
    <font>
      <b/>
      <u/>
      <sz val="9"/>
      <color rgb="FFFF0000"/>
      <name val="Arial"/>
      <family val="2"/>
    </font>
    <font>
      <sz val="9"/>
      <color rgb="FF0070C0"/>
      <name val="Arial"/>
      <family val="2"/>
    </font>
    <font>
      <b/>
      <sz val="9"/>
      <color rgb="FF0070C0"/>
      <name val="Arial"/>
      <family val="2"/>
    </font>
    <font>
      <sz val="12"/>
      <name val="Arial"/>
      <family val="2"/>
    </font>
    <font>
      <b/>
      <sz val="11"/>
      <name val="Arial"/>
      <family val="2"/>
    </font>
    <font>
      <b/>
      <u/>
      <sz val="11"/>
      <color theme="10"/>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E7E7"/>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rgb="FFFF0000"/>
      </top>
      <bottom/>
      <diagonal/>
    </border>
    <border>
      <left/>
      <right style="medium">
        <color rgb="FFFF0000"/>
      </right>
      <top/>
      <bottom style="medium">
        <color indexed="64"/>
      </bottom>
      <diagonal/>
    </border>
    <border>
      <left style="medium">
        <color indexed="64"/>
      </left>
      <right/>
      <top/>
      <bottom style="medium">
        <color rgb="FFFF0000"/>
      </bottom>
      <diagonal/>
    </border>
    <border>
      <left style="thin">
        <color indexed="64"/>
      </left>
      <right/>
      <top/>
      <bottom style="thin">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8" fillId="0" borderId="0" applyNumberFormat="0" applyFill="0" applyBorder="0" applyAlignment="0" applyProtection="0"/>
  </cellStyleXfs>
  <cellXfs count="430">
    <xf numFmtId="0" fontId="0" fillId="0" borderId="0" xfId="0"/>
    <xf numFmtId="166" fontId="3" fillId="0" borderId="0" xfId="1" quotePrefix="1" applyNumberFormat="1" applyFont="1" applyBorder="1" applyProtection="1">
      <protection locked="0"/>
    </xf>
    <xf numFmtId="166" fontId="3" fillId="0" borderId="0" xfId="1" applyNumberFormat="1" applyFont="1" applyBorder="1" applyProtection="1">
      <protection locked="0"/>
    </xf>
    <xf numFmtId="166" fontId="10" fillId="0" borderId="0" xfId="1" applyNumberFormat="1" applyFont="1" applyBorder="1" applyProtection="1">
      <protection locked="0"/>
    </xf>
    <xf numFmtId="166" fontId="18" fillId="0" borderId="0" xfId="1" applyNumberFormat="1" applyFont="1" applyBorder="1" applyProtection="1">
      <protection locked="0"/>
    </xf>
    <xf numFmtId="166" fontId="14" fillId="0" borderId="0" xfId="1" applyNumberFormat="1" applyFont="1" applyBorder="1" applyProtection="1">
      <protection locked="0"/>
    </xf>
    <xf numFmtId="166" fontId="5" fillId="0" borderId="0" xfId="1" applyNumberFormat="1" applyFont="1" applyBorder="1" applyProtection="1">
      <protection locked="0"/>
    </xf>
    <xf numFmtId="10" fontId="14" fillId="0" borderId="0" xfId="2" applyNumberFormat="1" applyFont="1" applyFill="1" applyBorder="1" applyProtection="1"/>
    <xf numFmtId="10" fontId="14" fillId="0" borderId="10" xfId="2" applyNumberFormat="1" applyFont="1" applyFill="1" applyBorder="1" applyProtection="1"/>
    <xf numFmtId="166" fontId="18" fillId="0" borderId="10" xfId="1" applyNumberFormat="1" applyFont="1" applyBorder="1" applyProtection="1">
      <protection locked="0"/>
    </xf>
    <xf numFmtId="0" fontId="15" fillId="0" borderId="0" xfId="0" applyFont="1" applyBorder="1" applyAlignment="1" applyProtection="1">
      <alignment horizontal="left"/>
    </xf>
    <xf numFmtId="0" fontId="14" fillId="0" borderId="0" xfId="0" applyFont="1" applyBorder="1" applyAlignment="1" applyProtection="1">
      <alignment horizontal="center"/>
    </xf>
    <xf numFmtId="166" fontId="6" fillId="0" borderId="0" xfId="1" applyNumberFormat="1" applyFont="1" applyProtection="1"/>
    <xf numFmtId="0" fontId="14" fillId="0" borderId="0" xfId="0" applyFont="1" applyBorder="1" applyProtection="1"/>
    <xf numFmtId="0" fontId="0" fillId="0" borderId="0" xfId="0" applyBorder="1" applyProtection="1"/>
    <xf numFmtId="0" fontId="6" fillId="0" borderId="0" xfId="0" applyFont="1" applyBorder="1" applyProtection="1"/>
    <xf numFmtId="0" fontId="0" fillId="0" borderId="0" xfId="0" applyProtection="1"/>
    <xf numFmtId="166" fontId="3" fillId="0" borderId="0" xfId="1" applyNumberFormat="1" applyFont="1" applyBorder="1" applyProtection="1"/>
    <xf numFmtId="166" fontId="3" fillId="0" borderId="0" xfId="1" applyNumberFormat="1" applyFont="1" applyProtection="1"/>
    <xf numFmtId="49" fontId="0" fillId="0" borderId="0" xfId="0" applyNumberFormat="1" applyProtection="1"/>
    <xf numFmtId="0" fontId="14" fillId="0" borderId="0" xfId="0" applyFont="1" applyProtection="1"/>
    <xf numFmtId="164" fontId="18" fillId="0" borderId="0" xfId="2" applyNumberFormat="1" applyFont="1" applyProtection="1"/>
    <xf numFmtId="0" fontId="18" fillId="0" borderId="0" xfId="0" applyFont="1" applyProtection="1"/>
    <xf numFmtId="0" fontId="1" fillId="0" borderId="0" xfId="0" applyFont="1" applyAlignment="1" applyProtection="1">
      <alignment horizontal="center"/>
    </xf>
    <xf numFmtId="0" fontId="14" fillId="0" borderId="0" xfId="0" applyFont="1" applyAlignment="1" applyProtection="1">
      <alignment horizontal="center"/>
    </xf>
    <xf numFmtId="0" fontId="6" fillId="0" borderId="0" xfId="0" applyFont="1" applyProtection="1"/>
    <xf numFmtId="0" fontId="1" fillId="0" borderId="0" xfId="0" applyFont="1" applyProtection="1"/>
    <xf numFmtId="0" fontId="1" fillId="0" borderId="3" xfId="0" applyFont="1" applyBorder="1" applyAlignment="1" applyProtection="1">
      <alignment horizontal="center"/>
    </xf>
    <xf numFmtId="0" fontId="14" fillId="0" borderId="0" xfId="0" applyFont="1" applyBorder="1" applyAlignment="1" applyProtection="1">
      <alignment horizontal="left"/>
    </xf>
    <xf numFmtId="1" fontId="14" fillId="0" borderId="0" xfId="0" applyNumberFormat="1" applyFont="1" applyBorder="1" applyAlignment="1" applyProtection="1">
      <alignment horizontal="left"/>
    </xf>
    <xf numFmtId="1" fontId="2" fillId="0" borderId="0" xfId="0" applyNumberFormat="1" applyFont="1" applyBorder="1" applyProtection="1"/>
    <xf numFmtId="166" fontId="3" fillId="0" borderId="0" xfId="1" quotePrefix="1" applyNumberFormat="1" applyFont="1" applyBorder="1" applyProtection="1"/>
    <xf numFmtId="166" fontId="4" fillId="0" borderId="4" xfId="1" applyNumberFormat="1" applyFont="1" applyBorder="1" applyProtection="1"/>
    <xf numFmtId="166" fontId="3" fillId="0" borderId="0" xfId="1" applyNumberFormat="1" applyFont="1" applyFill="1" applyBorder="1" applyProtection="1"/>
    <xf numFmtId="1" fontId="14" fillId="0" borderId="0" xfId="0" applyNumberFormat="1" applyFont="1" applyBorder="1" applyProtection="1"/>
    <xf numFmtId="0" fontId="2" fillId="0" borderId="3" xfId="0" applyFont="1" applyBorder="1" applyAlignment="1" applyProtection="1">
      <alignment horizontal="center"/>
    </xf>
    <xf numFmtId="1" fontId="14" fillId="0" borderId="10" xfId="0" applyNumberFormat="1" applyFont="1" applyBorder="1" applyProtection="1"/>
    <xf numFmtId="166" fontId="3" fillId="0" borderId="10" xfId="1" applyNumberFormat="1" applyFont="1" applyBorder="1" applyProtection="1"/>
    <xf numFmtId="166" fontId="4" fillId="0" borderId="9" xfId="1" applyNumberFormat="1" applyFont="1" applyBorder="1" applyProtection="1"/>
    <xf numFmtId="166" fontId="9" fillId="0" borderId="0" xfId="1" applyNumberFormat="1" applyFont="1" applyFill="1" applyBorder="1" applyProtection="1"/>
    <xf numFmtId="1" fontId="15" fillId="0" borderId="0" xfId="0" applyNumberFormat="1" applyFont="1" applyBorder="1" applyAlignment="1" applyProtection="1">
      <alignment horizontal="left"/>
    </xf>
    <xf numFmtId="1" fontId="15" fillId="0" borderId="0" xfId="0" applyNumberFormat="1" applyFont="1" applyBorder="1" applyProtection="1"/>
    <xf numFmtId="166" fontId="9" fillId="0" borderId="0" xfId="1" applyNumberFormat="1" applyFont="1" applyBorder="1" applyProtection="1"/>
    <xf numFmtId="166" fontId="19" fillId="0" borderId="4" xfId="1" applyNumberFormat="1" applyFont="1" applyBorder="1" applyProtection="1"/>
    <xf numFmtId="0" fontId="2" fillId="0" borderId="0" xfId="0" applyFont="1" applyBorder="1" applyProtection="1"/>
    <xf numFmtId="166" fontId="7" fillId="0" borderId="4" xfId="1" applyNumberFormat="1" applyFont="1" applyBorder="1" applyProtection="1"/>
    <xf numFmtId="0" fontId="14" fillId="0" borderId="10" xfId="0" applyFont="1" applyBorder="1" applyAlignment="1" applyProtection="1">
      <alignment horizontal="center"/>
    </xf>
    <xf numFmtId="0" fontId="15" fillId="0" borderId="3" xfId="0" applyFont="1" applyBorder="1" applyAlignment="1" applyProtection="1">
      <alignment horizontal="center"/>
    </xf>
    <xf numFmtId="166" fontId="10" fillId="0" borderId="0" xfId="1" applyNumberFormat="1" applyFont="1" applyBorder="1" applyProtection="1"/>
    <xf numFmtId="1" fontId="2" fillId="0" borderId="10" xfId="0" applyNumberFormat="1" applyFont="1" applyBorder="1" applyProtection="1"/>
    <xf numFmtId="166" fontId="1" fillId="0" borderId="0" xfId="1" applyNumberFormat="1" applyFont="1" applyFill="1" applyBorder="1" applyProtection="1"/>
    <xf numFmtId="166" fontId="8" fillId="0" borderId="0" xfId="1" applyNumberFormat="1" applyFont="1" applyBorder="1" applyProtection="1"/>
    <xf numFmtId="166" fontId="1" fillId="0" borderId="0" xfId="1" applyNumberFormat="1" applyFont="1" applyBorder="1" applyProtection="1"/>
    <xf numFmtId="1" fontId="16" fillId="0" borderId="0" xfId="0" applyNumberFormat="1" applyFont="1" applyBorder="1" applyProtection="1"/>
    <xf numFmtId="0" fontId="16" fillId="0" borderId="0" xfId="0" applyFont="1" applyBorder="1" applyAlignment="1" applyProtection="1">
      <alignment horizontal="right"/>
    </xf>
    <xf numFmtId="166" fontId="16" fillId="0" borderId="0" xfId="1" applyNumberFormat="1" applyFont="1" applyBorder="1" applyProtection="1"/>
    <xf numFmtId="166" fontId="17" fillId="0" borderId="4" xfId="1" applyNumberFormat="1" applyFont="1" applyBorder="1" applyProtection="1"/>
    <xf numFmtId="0" fontId="1" fillId="0" borderId="5" xfId="0" applyFont="1" applyBorder="1" applyAlignment="1" applyProtection="1">
      <alignment horizontal="center"/>
    </xf>
    <xf numFmtId="0" fontId="15" fillId="0" borderId="6" xfId="0" applyFont="1" applyBorder="1" applyAlignment="1" applyProtection="1">
      <alignment horizontal="left"/>
    </xf>
    <xf numFmtId="1" fontId="2" fillId="0" borderId="6" xfId="0" applyNumberFormat="1" applyFont="1" applyBorder="1" applyProtection="1"/>
    <xf numFmtId="166" fontId="1" fillId="0" borderId="6" xfId="1" applyNumberFormat="1" applyFont="1" applyBorder="1" applyProtection="1"/>
    <xf numFmtId="166" fontId="7" fillId="0" borderId="8" xfId="1" applyNumberFormat="1" applyFont="1" applyBorder="1" applyProtection="1"/>
    <xf numFmtId="1" fontId="14" fillId="2" borderId="2" xfId="0" applyNumberFormat="1" applyFont="1" applyFill="1" applyBorder="1" applyProtection="1"/>
    <xf numFmtId="0" fontId="14" fillId="2" borderId="2" xfId="0" applyFont="1" applyFill="1" applyBorder="1" applyProtection="1"/>
    <xf numFmtId="164" fontId="14" fillId="2" borderId="2" xfId="2" applyNumberFormat="1" applyFont="1" applyFill="1" applyBorder="1" applyProtection="1"/>
    <xf numFmtId="1" fontId="14" fillId="2" borderId="6" xfId="0" applyNumberFormat="1" applyFont="1" applyFill="1" applyBorder="1" applyProtection="1"/>
    <xf numFmtId="0" fontId="14" fillId="2" borderId="6" xfId="0" applyFont="1" applyFill="1" applyBorder="1" applyProtection="1"/>
    <xf numFmtId="166" fontId="4" fillId="0" borderId="0" xfId="1" applyNumberFormat="1" applyFont="1" applyProtection="1"/>
    <xf numFmtId="166" fontId="13" fillId="0" borderId="4" xfId="1" applyNumberFormat="1" applyFont="1" applyBorder="1" applyAlignment="1" applyProtection="1">
      <alignment horizontal="center"/>
    </xf>
    <xf numFmtId="167" fontId="21" fillId="0" borderId="0" xfId="1" applyNumberFormat="1" applyFont="1" applyBorder="1" applyAlignment="1" applyProtection="1">
      <alignment horizontal="center" vertical="center"/>
    </xf>
    <xf numFmtId="167" fontId="22" fillId="0" borderId="0" xfId="1" applyNumberFormat="1" applyFont="1" applyBorder="1" applyAlignment="1" applyProtection="1">
      <alignment horizontal="center" vertical="center"/>
    </xf>
    <xf numFmtId="164" fontId="23" fillId="2" borderId="7" xfId="2" applyNumberFormat="1" applyFont="1" applyFill="1" applyBorder="1" applyProtection="1"/>
    <xf numFmtId="166" fontId="24" fillId="0" borderId="0" xfId="1" applyNumberFormat="1" applyFont="1" applyBorder="1" applyProtection="1">
      <protection locked="0"/>
    </xf>
    <xf numFmtId="166" fontId="24" fillId="0" borderId="0" xfId="1" quotePrefix="1" applyNumberFormat="1" applyFont="1" applyBorder="1" applyProtection="1"/>
    <xf numFmtId="166" fontId="24" fillId="0" borderId="0" xfId="1" applyNumberFormat="1" applyFont="1" applyBorder="1" applyProtection="1"/>
    <xf numFmtId="166" fontId="23" fillId="0" borderId="0" xfId="1" applyNumberFormat="1" applyFont="1" applyBorder="1" applyProtection="1"/>
    <xf numFmtId="166" fontId="24" fillId="0" borderId="10" xfId="1" applyNumberFormat="1" applyFont="1" applyBorder="1" applyProtection="1">
      <protection locked="0"/>
    </xf>
    <xf numFmtId="0" fontId="24" fillId="0" borderId="0" xfId="0" applyFont="1" applyProtection="1"/>
    <xf numFmtId="166" fontId="24" fillId="0" borderId="0" xfId="1" applyNumberFormat="1" applyFont="1" applyProtection="1"/>
    <xf numFmtId="167" fontId="21" fillId="3" borderId="0" xfId="0" applyNumberFormat="1" applyFont="1" applyFill="1" applyBorder="1" applyAlignment="1" applyProtection="1">
      <alignment horizontal="center" vertical="center"/>
    </xf>
    <xf numFmtId="166" fontId="3" fillId="3" borderId="0" xfId="1" quotePrefix="1" applyNumberFormat="1" applyFont="1" applyFill="1" applyBorder="1" applyProtection="1">
      <protection locked="0"/>
    </xf>
    <xf numFmtId="166" fontId="3" fillId="3" borderId="0" xfId="1" quotePrefix="1" applyNumberFormat="1" applyFont="1" applyFill="1" applyBorder="1" applyProtection="1"/>
    <xf numFmtId="166" fontId="3" fillId="3" borderId="0" xfId="1" applyNumberFormat="1" applyFont="1" applyFill="1" applyBorder="1" applyProtection="1">
      <protection locked="0"/>
    </xf>
    <xf numFmtId="166" fontId="3" fillId="3" borderId="0" xfId="1" applyNumberFormat="1" applyFont="1" applyFill="1" applyBorder="1" applyProtection="1"/>
    <xf numFmtId="166" fontId="3" fillId="3" borderId="10" xfId="1" applyNumberFormat="1" applyFont="1" applyFill="1" applyBorder="1" applyProtection="1"/>
    <xf numFmtId="166" fontId="9" fillId="3" borderId="0" xfId="1" applyNumberFormat="1" applyFont="1" applyFill="1" applyBorder="1" applyProtection="1"/>
    <xf numFmtId="166" fontId="10" fillId="3" borderId="0" xfId="1" applyNumberFormat="1" applyFont="1" applyFill="1" applyBorder="1" applyProtection="1">
      <protection locked="0"/>
    </xf>
    <xf numFmtId="166" fontId="10" fillId="3" borderId="0" xfId="1" applyNumberFormat="1" applyFont="1" applyFill="1" applyBorder="1" applyProtection="1"/>
    <xf numFmtId="166" fontId="18" fillId="3" borderId="0" xfId="1" applyNumberFormat="1" applyFont="1" applyFill="1" applyBorder="1" applyProtection="1">
      <protection locked="0"/>
    </xf>
    <xf numFmtId="166" fontId="14" fillId="3" borderId="0" xfId="1" applyNumberFormat="1" applyFont="1" applyFill="1" applyBorder="1" applyProtection="1">
      <protection locked="0"/>
    </xf>
    <xf numFmtId="166" fontId="5" fillId="3" borderId="0" xfId="1" applyNumberFormat="1" applyFont="1" applyFill="1" applyBorder="1" applyProtection="1">
      <protection locked="0"/>
    </xf>
    <xf numFmtId="166" fontId="8" fillId="3" borderId="0" xfId="1" applyNumberFormat="1" applyFont="1" applyFill="1" applyBorder="1" applyProtection="1"/>
    <xf numFmtId="166" fontId="1" fillId="3" borderId="0" xfId="1" applyNumberFormat="1" applyFont="1" applyFill="1" applyBorder="1" applyProtection="1"/>
    <xf numFmtId="167" fontId="22" fillId="3" borderId="4" xfId="0" applyNumberFormat="1" applyFont="1" applyFill="1" applyBorder="1" applyAlignment="1" applyProtection="1">
      <alignment horizontal="center" vertical="center"/>
    </xf>
    <xf numFmtId="166" fontId="24" fillId="3" borderId="4" xfId="1" applyNumberFormat="1" applyFont="1" applyFill="1" applyBorder="1" applyProtection="1">
      <protection locked="0"/>
    </xf>
    <xf numFmtId="166" fontId="24" fillId="3" borderId="4" xfId="1" applyNumberFormat="1" applyFont="1" applyFill="1" applyBorder="1" applyProtection="1"/>
    <xf numFmtId="166" fontId="23" fillId="3" borderId="4" xfId="1" applyNumberFormat="1" applyFont="1" applyFill="1" applyBorder="1" applyProtection="1"/>
    <xf numFmtId="166" fontId="24" fillId="3" borderId="9" xfId="1" applyNumberFormat="1" applyFont="1" applyFill="1" applyBorder="1" applyProtection="1">
      <protection locked="0"/>
    </xf>
    <xf numFmtId="0" fontId="15" fillId="0" borderId="5" xfId="0" applyFont="1" applyBorder="1" applyAlignment="1" applyProtection="1">
      <alignment horizontal="center"/>
    </xf>
    <xf numFmtId="1" fontId="21" fillId="0" borderId="6" xfId="0" applyNumberFormat="1" applyFont="1" applyBorder="1" applyProtection="1"/>
    <xf numFmtId="166" fontId="14" fillId="0" borderId="10" xfId="1" applyNumberFormat="1" applyFont="1" applyBorder="1" applyProtection="1">
      <protection locked="0"/>
    </xf>
    <xf numFmtId="166" fontId="14" fillId="3" borderId="10" xfId="1" applyNumberFormat="1" applyFont="1" applyFill="1" applyBorder="1" applyProtection="1">
      <protection locked="0"/>
    </xf>
    <xf numFmtId="1" fontId="15" fillId="0" borderId="10" xfId="0" applyNumberFormat="1" applyFont="1" applyBorder="1" applyAlignment="1" applyProtection="1">
      <alignment horizontal="left"/>
    </xf>
    <xf numFmtId="0" fontId="1" fillId="0" borderId="0" xfId="0" applyFont="1" applyBorder="1" applyProtection="1"/>
    <xf numFmtId="164" fontId="23" fillId="2" borderId="2" xfId="2" applyNumberFormat="1" applyFont="1" applyFill="1" applyBorder="1" applyProtection="1"/>
    <xf numFmtId="166" fontId="4" fillId="0" borderId="0" xfId="1" applyNumberFormat="1" applyFont="1" applyBorder="1" applyProtection="1"/>
    <xf numFmtId="166" fontId="4" fillId="0" borderId="10" xfId="1" applyNumberFormat="1" applyFont="1" applyBorder="1" applyProtection="1"/>
    <xf numFmtId="166" fontId="19" fillId="0" borderId="0" xfId="1" applyNumberFormat="1" applyFont="1" applyBorder="1" applyProtection="1"/>
    <xf numFmtId="166" fontId="7" fillId="0" borderId="0" xfId="1" applyNumberFormat="1" applyFont="1" applyBorder="1" applyProtection="1"/>
    <xf numFmtId="166" fontId="17" fillId="0" borderId="0" xfId="1" applyNumberFormat="1" applyFont="1" applyBorder="1" applyProtection="1"/>
    <xf numFmtId="0" fontId="0" fillId="0" borderId="3" xfId="0" applyBorder="1" applyProtection="1"/>
    <xf numFmtId="166" fontId="17" fillId="0" borderId="0" xfId="1" applyNumberFormat="1" applyFont="1" applyBorder="1" applyAlignment="1" applyProtection="1">
      <alignment horizontal="center"/>
    </xf>
    <xf numFmtId="0" fontId="16" fillId="4" borderId="0" xfId="0" applyFont="1" applyFill="1" applyBorder="1" applyAlignment="1" applyProtection="1">
      <alignment horizontal="center"/>
    </xf>
    <xf numFmtId="166" fontId="3" fillId="4" borderId="0" xfId="1" quotePrefix="1" applyNumberFormat="1" applyFont="1" applyFill="1" applyBorder="1" applyProtection="1">
      <protection locked="0"/>
    </xf>
    <xf numFmtId="166" fontId="3" fillId="4" borderId="0" xfId="1" applyNumberFormat="1" applyFont="1" applyFill="1" applyBorder="1" applyProtection="1">
      <protection locked="0"/>
    </xf>
    <xf numFmtId="166" fontId="3" fillId="4" borderId="0" xfId="1" applyNumberFormat="1" applyFont="1" applyFill="1" applyBorder="1" applyProtection="1"/>
    <xf numFmtId="166" fontId="3" fillId="4" borderId="10" xfId="1" applyNumberFormat="1" applyFont="1" applyFill="1" applyBorder="1" applyProtection="1"/>
    <xf numFmtId="166" fontId="9" fillId="4" borderId="0" xfId="1" applyNumberFormat="1" applyFont="1" applyFill="1" applyBorder="1" applyProtection="1"/>
    <xf numFmtId="166" fontId="10" fillId="4" borderId="0" xfId="1" applyNumberFormat="1" applyFont="1" applyFill="1" applyBorder="1" applyProtection="1">
      <protection locked="0"/>
    </xf>
    <xf numFmtId="166" fontId="10" fillId="4" borderId="0" xfId="1" applyNumberFormat="1" applyFont="1" applyFill="1" applyBorder="1" applyProtection="1"/>
    <xf numFmtId="166" fontId="18" fillId="4" borderId="0" xfId="1" applyNumberFormat="1" applyFont="1" applyFill="1" applyBorder="1" applyProtection="1">
      <protection locked="0"/>
    </xf>
    <xf numFmtId="166" fontId="14" fillId="4" borderId="0" xfId="1" applyNumberFormat="1" applyFont="1" applyFill="1" applyBorder="1" applyProtection="1">
      <protection locked="0"/>
    </xf>
    <xf numFmtId="166" fontId="5" fillId="4" borderId="0" xfId="1" applyNumberFormat="1" applyFont="1" applyFill="1" applyBorder="1" applyProtection="1">
      <protection locked="0"/>
    </xf>
    <xf numFmtId="166" fontId="18" fillId="4" borderId="10" xfId="1" applyNumberFormat="1" applyFont="1" applyFill="1" applyBorder="1" applyProtection="1">
      <protection locked="0"/>
    </xf>
    <xf numFmtId="166" fontId="8" fillId="4" borderId="0" xfId="1" applyNumberFormat="1" applyFont="1" applyFill="1" applyBorder="1" applyProtection="1"/>
    <xf numFmtId="166" fontId="1" fillId="4" borderId="0" xfId="1" applyNumberFormat="1" applyFont="1" applyFill="1" applyBorder="1" applyProtection="1"/>
    <xf numFmtId="166" fontId="16" fillId="4" borderId="0" xfId="1" applyNumberFormat="1" applyFont="1" applyFill="1" applyBorder="1" applyProtection="1"/>
    <xf numFmtId="166" fontId="1" fillId="4" borderId="6" xfId="1" applyNumberFormat="1" applyFont="1" applyFill="1" applyBorder="1" applyProtection="1"/>
    <xf numFmtId="166" fontId="17" fillId="4" borderId="4" xfId="1" applyNumberFormat="1" applyFont="1" applyFill="1" applyBorder="1" applyAlignment="1" applyProtection="1">
      <alignment horizontal="center"/>
    </xf>
    <xf numFmtId="166" fontId="4" fillId="4" borderId="4" xfId="1" applyNumberFormat="1" applyFont="1" applyFill="1" applyBorder="1" applyProtection="1"/>
    <xf numFmtId="166" fontId="4" fillId="4" borderId="9" xfId="1" applyNumberFormat="1" applyFont="1" applyFill="1" applyBorder="1" applyProtection="1"/>
    <xf numFmtId="166" fontId="7" fillId="4" borderId="4" xfId="1" applyNumberFormat="1" applyFont="1" applyFill="1" applyBorder="1" applyProtection="1"/>
    <xf numFmtId="166" fontId="17" fillId="4" borderId="4" xfId="1" applyNumberFormat="1" applyFont="1" applyFill="1" applyBorder="1" applyProtection="1"/>
    <xf numFmtId="0" fontId="16" fillId="5" borderId="0" xfId="0" applyFont="1" applyFill="1" applyBorder="1" applyAlignment="1" applyProtection="1">
      <alignment horizontal="center"/>
    </xf>
    <xf numFmtId="166" fontId="3" fillId="5" borderId="0" xfId="1" quotePrefix="1" applyNumberFormat="1" applyFont="1" applyFill="1" applyBorder="1" applyProtection="1">
      <protection locked="0"/>
    </xf>
    <xf numFmtId="166" fontId="3" fillId="5" borderId="0" xfId="1" applyNumberFormat="1" applyFont="1" applyFill="1" applyBorder="1" applyProtection="1">
      <protection locked="0"/>
    </xf>
    <xf numFmtId="166" fontId="3" fillId="5" borderId="0" xfId="1" applyNumberFormat="1" applyFont="1" applyFill="1" applyBorder="1" applyProtection="1"/>
    <xf numFmtId="166" fontId="3" fillId="5" borderId="10" xfId="1" applyNumberFormat="1" applyFont="1" applyFill="1" applyBorder="1" applyProtection="1"/>
    <xf numFmtId="166" fontId="9" fillId="5" borderId="0" xfId="1" applyNumberFormat="1" applyFont="1" applyFill="1" applyBorder="1" applyProtection="1"/>
    <xf numFmtId="166" fontId="10" fillId="5" borderId="0" xfId="1" applyNumberFormat="1" applyFont="1" applyFill="1" applyBorder="1" applyProtection="1">
      <protection locked="0"/>
    </xf>
    <xf numFmtId="166" fontId="10" fillId="5" borderId="0" xfId="1" applyNumberFormat="1" applyFont="1" applyFill="1" applyBorder="1" applyProtection="1"/>
    <xf numFmtId="166" fontId="18" fillId="5" borderId="0" xfId="1" applyNumberFormat="1" applyFont="1" applyFill="1" applyBorder="1" applyProtection="1">
      <protection locked="0"/>
    </xf>
    <xf numFmtId="166" fontId="14" fillId="5" borderId="0" xfId="1" applyNumberFormat="1" applyFont="1" applyFill="1" applyBorder="1" applyProtection="1">
      <protection locked="0"/>
    </xf>
    <xf numFmtId="166" fontId="5" fillId="5" borderId="0" xfId="1" applyNumberFormat="1" applyFont="1" applyFill="1" applyBorder="1" applyProtection="1">
      <protection locked="0"/>
    </xf>
    <xf numFmtId="166" fontId="18" fillId="5" borderId="10" xfId="1" applyNumberFormat="1" applyFont="1" applyFill="1" applyBorder="1" applyProtection="1">
      <protection locked="0"/>
    </xf>
    <xf numFmtId="166" fontId="8" fillId="5" borderId="0" xfId="1" applyNumberFormat="1" applyFont="1" applyFill="1" applyBorder="1" applyProtection="1"/>
    <xf numFmtId="166" fontId="1" fillId="5" borderId="0" xfId="1" applyNumberFormat="1" applyFont="1" applyFill="1" applyBorder="1" applyProtection="1"/>
    <xf numFmtId="166" fontId="16" fillId="5" borderId="0" xfId="1" applyNumberFormat="1" applyFont="1" applyFill="1" applyBorder="1" applyProtection="1"/>
    <xf numFmtId="166" fontId="1" fillId="5" borderId="6" xfId="1" applyNumberFormat="1" applyFont="1" applyFill="1" applyBorder="1" applyProtection="1"/>
    <xf numFmtId="166" fontId="17" fillId="5" borderId="4" xfId="1" applyNumberFormat="1" applyFont="1" applyFill="1" applyBorder="1" applyAlignment="1" applyProtection="1">
      <alignment horizontal="center"/>
    </xf>
    <xf numFmtId="166" fontId="4" fillId="5" borderId="4" xfId="1" applyNumberFormat="1" applyFont="1" applyFill="1" applyBorder="1" applyProtection="1"/>
    <xf numFmtId="166" fontId="4" fillId="5" borderId="9" xfId="1" applyNumberFormat="1" applyFont="1" applyFill="1" applyBorder="1" applyProtection="1"/>
    <xf numFmtId="166" fontId="7" fillId="5" borderId="4" xfId="1" applyNumberFormat="1" applyFont="1" applyFill="1" applyBorder="1" applyProtection="1"/>
    <xf numFmtId="166" fontId="17" fillId="5" borderId="4" xfId="1" applyNumberFormat="1" applyFont="1" applyFill="1" applyBorder="1" applyProtection="1"/>
    <xf numFmtId="0" fontId="2" fillId="0" borderId="0" xfId="3" applyProtection="1"/>
    <xf numFmtId="0" fontId="2" fillId="0" borderId="0" xfId="3" applyFont="1" applyProtection="1"/>
    <xf numFmtId="166" fontId="2" fillId="0" borderId="0" xfId="1" applyNumberFormat="1" applyFont="1" applyProtection="1"/>
    <xf numFmtId="165" fontId="18" fillId="0" borderId="0" xfId="2" applyNumberFormat="1" applyFont="1" applyProtection="1"/>
    <xf numFmtId="0" fontId="1" fillId="0" borderId="0" xfId="3" applyFont="1" applyProtection="1"/>
    <xf numFmtId="0" fontId="1" fillId="0" borderId="3" xfId="3" applyFont="1" applyBorder="1" applyAlignment="1" applyProtection="1">
      <alignment horizontal="center"/>
    </xf>
    <xf numFmtId="0" fontId="2" fillId="0" borderId="0" xfId="3" applyFont="1" applyBorder="1" applyAlignment="1" applyProtection="1">
      <alignment horizontal="center"/>
    </xf>
    <xf numFmtId="0" fontId="1" fillId="0" borderId="0" xfId="3" applyFont="1" applyBorder="1" applyProtection="1"/>
    <xf numFmtId="0" fontId="2" fillId="0" borderId="0" xfId="3" applyFont="1" applyBorder="1" applyAlignment="1" applyProtection="1">
      <alignment horizontal="left"/>
    </xf>
    <xf numFmtId="1" fontId="2" fillId="0" borderId="0" xfId="3" applyNumberFormat="1" applyFont="1" applyBorder="1" applyAlignment="1" applyProtection="1">
      <alignment horizontal="left"/>
    </xf>
    <xf numFmtId="1" fontId="2" fillId="0" borderId="0" xfId="3" applyNumberFormat="1" applyFont="1" applyBorder="1" applyProtection="1"/>
    <xf numFmtId="10" fontId="2" fillId="0" borderId="0" xfId="2" applyNumberFormat="1" applyFont="1" applyFill="1" applyBorder="1" applyProtection="1"/>
    <xf numFmtId="0" fontId="1" fillId="0" borderId="0" xfId="3" applyFont="1" applyBorder="1" applyAlignment="1" applyProtection="1">
      <alignment horizontal="left"/>
    </xf>
    <xf numFmtId="1" fontId="1" fillId="0" borderId="0" xfId="3" applyNumberFormat="1" applyFont="1" applyBorder="1" applyAlignment="1" applyProtection="1">
      <alignment horizontal="left"/>
    </xf>
    <xf numFmtId="0" fontId="2" fillId="0" borderId="3" xfId="3" applyFont="1" applyBorder="1" applyAlignment="1" applyProtection="1">
      <alignment horizontal="center"/>
    </xf>
    <xf numFmtId="0" fontId="2" fillId="0" borderId="0" xfId="3" applyFont="1" applyBorder="1" applyProtection="1"/>
    <xf numFmtId="1" fontId="1" fillId="0" borderId="10" xfId="3" applyNumberFormat="1" applyFont="1" applyBorder="1" applyAlignment="1" applyProtection="1">
      <alignment horizontal="left"/>
    </xf>
    <xf numFmtId="1" fontId="2" fillId="0" borderId="10" xfId="3" applyNumberFormat="1" applyFont="1" applyBorder="1" applyProtection="1"/>
    <xf numFmtId="1" fontId="1" fillId="0" borderId="0" xfId="3" applyNumberFormat="1" applyFont="1" applyBorder="1" applyProtection="1"/>
    <xf numFmtId="10" fontId="2" fillId="0" borderId="10" xfId="2" applyNumberFormat="1" applyFont="1" applyFill="1" applyBorder="1" applyProtection="1"/>
    <xf numFmtId="0" fontId="2" fillId="0" borderId="10" xfId="3" applyFont="1" applyBorder="1" applyAlignment="1" applyProtection="1">
      <alignment horizontal="center"/>
    </xf>
    <xf numFmtId="166" fontId="5" fillId="0" borderId="0" xfId="1" applyNumberFormat="1" applyFont="1" applyBorder="1" applyProtection="1"/>
    <xf numFmtId="166" fontId="2" fillId="0" borderId="0" xfId="1" applyNumberFormat="1" applyFont="1" applyBorder="1" applyProtection="1">
      <protection locked="0"/>
    </xf>
    <xf numFmtId="1" fontId="16" fillId="0" borderId="0" xfId="3" applyNumberFormat="1" applyFont="1" applyBorder="1" applyProtection="1"/>
    <xf numFmtId="0" fontId="26" fillId="0" borderId="0" xfId="3" applyFont="1" applyBorder="1" applyAlignment="1" applyProtection="1">
      <alignment horizontal="right"/>
    </xf>
    <xf numFmtId="3" fontId="26" fillId="0" borderId="0" xfId="3" applyNumberFormat="1" applyFont="1" applyFill="1" applyBorder="1" applyAlignment="1" applyProtection="1">
      <alignment horizontal="left" vertical="center"/>
    </xf>
    <xf numFmtId="166" fontId="26" fillId="0" borderId="0" xfId="1" applyNumberFormat="1" applyFont="1" applyBorder="1" applyProtection="1"/>
    <xf numFmtId="166" fontId="27" fillId="0" borderId="4" xfId="1" applyNumberFormat="1" applyFont="1" applyBorder="1" applyProtection="1"/>
    <xf numFmtId="0" fontId="1" fillId="0" borderId="5" xfId="3" applyFont="1" applyBorder="1" applyAlignment="1" applyProtection="1">
      <alignment horizontal="center"/>
    </xf>
    <xf numFmtId="0" fontId="1" fillId="0" borderId="6" xfId="3" applyFont="1" applyBorder="1" applyAlignment="1" applyProtection="1">
      <alignment horizontal="left"/>
    </xf>
    <xf numFmtId="1" fontId="2" fillId="0" borderId="6" xfId="3" applyNumberFormat="1" applyFont="1" applyBorder="1" applyProtection="1"/>
    <xf numFmtId="1" fontId="2" fillId="2" borderId="2" xfId="3" applyNumberFormat="1" applyFont="1" applyFill="1" applyBorder="1" applyProtection="1"/>
    <xf numFmtId="0" fontId="2" fillId="2" borderId="2" xfId="3" applyFont="1" applyFill="1" applyBorder="1" applyProtection="1"/>
    <xf numFmtId="164" fontId="2" fillId="2" borderId="2" xfId="2" applyNumberFormat="1" applyFont="1" applyFill="1" applyBorder="1" applyProtection="1"/>
    <xf numFmtId="1" fontId="2" fillId="2" borderId="6" xfId="3" applyNumberFormat="1" applyFont="1" applyFill="1" applyBorder="1" applyProtection="1"/>
    <xf numFmtId="0" fontId="2" fillId="2" borderId="6" xfId="3" applyFont="1" applyFill="1" applyBorder="1" applyProtection="1"/>
    <xf numFmtId="0" fontId="1" fillId="0" borderId="0" xfId="3" applyFont="1" applyAlignment="1" applyProtection="1">
      <alignment horizontal="center"/>
    </xf>
    <xf numFmtId="0" fontId="2" fillId="0" borderId="0" xfId="3" applyFont="1" applyAlignment="1" applyProtection="1">
      <alignment horizontal="center"/>
    </xf>
    <xf numFmtId="0" fontId="2" fillId="0" borderId="0" xfId="0" applyFont="1" applyProtection="1"/>
    <xf numFmtId="166" fontId="7" fillId="4" borderId="8" xfId="1" applyNumberFormat="1" applyFont="1" applyFill="1" applyBorder="1" applyProtection="1"/>
    <xf numFmtId="166" fontId="16" fillId="0" borderId="0" xfId="1" applyNumberFormat="1" applyFont="1" applyBorder="1" applyAlignment="1" applyProtection="1">
      <alignment horizontal="center"/>
    </xf>
    <xf numFmtId="10" fontId="14" fillId="6" borderId="0" xfId="2" applyNumberFormat="1" applyFont="1" applyFill="1" applyBorder="1" applyProtection="1">
      <protection locked="0"/>
    </xf>
    <xf numFmtId="0" fontId="28" fillId="0" borderId="0" xfId="4"/>
    <xf numFmtId="166" fontId="7" fillId="0" borderId="6" xfId="1" applyNumberFormat="1" applyFont="1" applyBorder="1" applyProtection="1"/>
    <xf numFmtId="166" fontId="7" fillId="5" borderId="8" xfId="1" applyNumberFormat="1" applyFont="1" applyFill="1" applyBorder="1" applyProtection="1"/>
    <xf numFmtId="166" fontId="23" fillId="0" borderId="0" xfId="1" applyNumberFormat="1" applyFont="1" applyBorder="1" applyProtection="1">
      <protection locked="0"/>
    </xf>
    <xf numFmtId="166" fontId="23" fillId="3" borderId="4" xfId="1" applyNumberFormat="1" applyFont="1" applyFill="1" applyBorder="1" applyProtection="1">
      <protection locked="0"/>
    </xf>
    <xf numFmtId="42" fontId="23" fillId="2" borderId="8" xfId="1" applyNumberFormat="1" applyFont="1" applyFill="1" applyBorder="1" applyProtection="1"/>
    <xf numFmtId="42" fontId="24" fillId="2" borderId="6" xfId="1" applyNumberFormat="1" applyFont="1" applyFill="1" applyBorder="1" applyProtection="1"/>
    <xf numFmtId="42" fontId="24" fillId="2" borderId="8" xfId="1" applyNumberFormat="1" applyFont="1" applyFill="1" applyBorder="1" applyProtection="1"/>
    <xf numFmtId="42" fontId="3" fillId="2" borderId="6" xfId="1" applyNumberFormat="1" applyFont="1" applyFill="1" applyBorder="1" applyProtection="1"/>
    <xf numFmtId="42" fontId="23" fillId="2" borderId="6" xfId="1" applyNumberFormat="1" applyFont="1" applyFill="1" applyBorder="1" applyProtection="1"/>
    <xf numFmtId="42" fontId="15" fillId="0" borderId="6" xfId="1" applyNumberFormat="1" applyFont="1" applyBorder="1" applyProtection="1"/>
    <xf numFmtId="42" fontId="15" fillId="3" borderId="6" xfId="1" applyNumberFormat="1" applyFont="1" applyFill="1" applyBorder="1" applyProtection="1"/>
    <xf numFmtId="42" fontId="23" fillId="0" borderId="6" xfId="1" applyNumberFormat="1" applyFont="1" applyBorder="1" applyProtection="1"/>
    <xf numFmtId="42" fontId="23" fillId="3" borderId="6" xfId="1" applyNumberFormat="1" applyFont="1" applyFill="1" applyBorder="1" applyProtection="1"/>
    <xf numFmtId="166" fontId="25" fillId="0" borderId="4" xfId="1" applyNumberFormat="1" applyFont="1" applyBorder="1" applyAlignment="1" applyProtection="1">
      <alignment horizontal="centerContinuous"/>
    </xf>
    <xf numFmtId="0" fontId="23" fillId="0" borderId="4" xfId="0" applyFont="1" applyBorder="1" applyAlignment="1" applyProtection="1">
      <alignment horizontal="centerContinuous"/>
    </xf>
    <xf numFmtId="10" fontId="18" fillId="0" borderId="0" xfId="2" applyNumberFormat="1" applyFont="1" applyProtection="1"/>
    <xf numFmtId="0" fontId="0" fillId="0" borderId="0" xfId="0" applyFont="1" applyProtection="1"/>
    <xf numFmtId="164" fontId="18" fillId="0" borderId="0" xfId="2" applyNumberFormat="1" applyFont="1" applyAlignment="1" applyProtection="1"/>
    <xf numFmtId="0" fontId="2" fillId="0" borderId="0" xfId="0" applyFont="1" applyBorder="1" applyAlignment="1" applyProtection="1">
      <alignment horizontal="left"/>
    </xf>
    <xf numFmtId="166" fontId="12" fillId="0" borderId="0" xfId="1" applyNumberFormat="1" applyFont="1" applyBorder="1" applyAlignment="1" applyProtection="1">
      <alignment horizontal="center"/>
    </xf>
    <xf numFmtId="166" fontId="11" fillId="0" borderId="0" xfId="1" applyNumberFormat="1" applyFont="1" applyBorder="1" applyAlignment="1" applyProtection="1">
      <alignment horizontal="center"/>
    </xf>
    <xf numFmtId="1" fontId="30" fillId="0" borderId="0" xfId="0" applyNumberFormat="1" applyFont="1" applyBorder="1" applyAlignment="1" applyProtection="1">
      <alignment horizontal="left"/>
    </xf>
    <xf numFmtId="10" fontId="30" fillId="6" borderId="0" xfId="2" applyNumberFormat="1" applyFont="1" applyFill="1" applyBorder="1" applyProtection="1">
      <protection locked="0"/>
    </xf>
    <xf numFmtId="1" fontId="30" fillId="0" borderId="0" xfId="0" applyNumberFormat="1" applyFont="1" applyFill="1" applyBorder="1" applyAlignment="1" applyProtection="1">
      <alignment horizontal="left"/>
    </xf>
    <xf numFmtId="166" fontId="30" fillId="7" borderId="0" xfId="1" quotePrefix="1" applyNumberFormat="1" applyFont="1" applyFill="1" applyBorder="1" applyProtection="1">
      <protection locked="0"/>
    </xf>
    <xf numFmtId="166" fontId="30" fillId="7" borderId="0" xfId="1" applyNumberFormat="1" applyFont="1" applyFill="1" applyBorder="1" applyProtection="1">
      <protection locked="0"/>
    </xf>
    <xf numFmtId="166" fontId="31" fillId="7" borderId="0" xfId="1" applyNumberFormat="1" applyFont="1" applyFill="1" applyBorder="1" applyProtection="1">
      <protection locked="0"/>
    </xf>
    <xf numFmtId="0" fontId="32" fillId="0" borderId="1" xfId="0" applyFont="1" applyBorder="1" applyAlignment="1" applyProtection="1">
      <alignment horizontal="left" vertical="center"/>
    </xf>
    <xf numFmtId="0" fontId="30" fillId="0" borderId="2" xfId="0" applyFont="1" applyBorder="1" applyAlignment="1" applyProtection="1">
      <alignment horizontal="center"/>
    </xf>
    <xf numFmtId="0" fontId="32" fillId="0" borderId="2" xfId="0" applyFont="1" applyBorder="1" applyAlignment="1" applyProtection="1">
      <alignment vertical="center"/>
    </xf>
    <xf numFmtId="0" fontId="30" fillId="0" borderId="2" xfId="0" applyFont="1" applyBorder="1" applyAlignment="1" applyProtection="1">
      <alignment vertical="center"/>
    </xf>
    <xf numFmtId="10" fontId="33" fillId="0" borderId="7" xfId="2" applyNumberFormat="1" applyFont="1" applyBorder="1" applyAlignment="1" applyProtection="1">
      <alignment horizontal="left" vertical="center"/>
    </xf>
    <xf numFmtId="0" fontId="32" fillId="0" borderId="3" xfId="0" applyFont="1" applyBorder="1" applyAlignment="1" applyProtection="1">
      <alignment vertical="center"/>
    </xf>
    <xf numFmtId="166" fontId="31" fillId="0" borderId="0" xfId="1" applyNumberFormat="1" applyFont="1" applyBorder="1" applyProtection="1"/>
    <xf numFmtId="0" fontId="32" fillId="0" borderId="0" xfId="0" applyFont="1" applyBorder="1" applyAlignment="1" applyProtection="1">
      <alignment vertical="center"/>
    </xf>
    <xf numFmtId="10" fontId="33" fillId="0" borderId="4" xfId="2" applyNumberFormat="1" applyFont="1" applyBorder="1" applyAlignment="1" applyProtection="1">
      <alignment horizontal="left" vertical="center"/>
    </xf>
    <xf numFmtId="0" fontId="30" fillId="0" borderId="0" xfId="0" applyFont="1" applyBorder="1" applyAlignment="1" applyProtection="1">
      <alignment vertical="center"/>
    </xf>
    <xf numFmtId="10" fontId="33" fillId="0" borderId="4" xfId="0" applyNumberFormat="1" applyFont="1" applyBorder="1" applyAlignment="1" applyProtection="1">
      <alignment horizontal="left" vertical="center"/>
    </xf>
    <xf numFmtId="166" fontId="36" fillId="0" borderId="6" xfId="1" applyNumberFormat="1" applyFont="1" applyBorder="1" applyAlignment="1" applyProtection="1">
      <alignment horizontal="right" vertical="center"/>
    </xf>
    <xf numFmtId="166" fontId="31" fillId="0" borderId="6" xfId="1" applyNumberFormat="1" applyFont="1" applyBorder="1" applyAlignment="1" applyProtection="1">
      <alignment vertical="center"/>
    </xf>
    <xf numFmtId="0" fontId="32" fillId="0" borderId="6" xfId="0" applyFont="1" applyBorder="1" applyAlignment="1" applyProtection="1">
      <alignment horizontal="right" vertical="center"/>
    </xf>
    <xf numFmtId="10" fontId="33" fillId="0" borderId="8" xfId="2" applyNumberFormat="1" applyFont="1" applyBorder="1" applyAlignment="1" applyProtection="1">
      <alignment horizontal="left" vertical="center"/>
    </xf>
    <xf numFmtId="168" fontId="0" fillId="0" borderId="0" xfId="0" applyNumberFormat="1" applyProtection="1"/>
    <xf numFmtId="166" fontId="39" fillId="0" borderId="0" xfId="1" applyNumberFormat="1" applyFont="1" applyBorder="1" applyAlignment="1" applyProtection="1">
      <alignment horizontal="center" vertical="top"/>
    </xf>
    <xf numFmtId="166" fontId="40" fillId="0" borderId="0" xfId="1" applyNumberFormat="1" applyFont="1" applyBorder="1" applyAlignment="1" applyProtection="1">
      <alignment horizontal="center" vertical="top"/>
    </xf>
    <xf numFmtId="1" fontId="2" fillId="0" borderId="0" xfId="0" applyNumberFormat="1" applyFont="1" applyBorder="1" applyAlignment="1" applyProtection="1">
      <alignment horizontal="left"/>
    </xf>
    <xf numFmtId="0" fontId="2" fillId="0" borderId="0" xfId="0" applyFont="1" applyBorder="1" applyAlignment="1" applyProtection="1">
      <alignment horizontal="center"/>
    </xf>
    <xf numFmtId="0" fontId="1" fillId="0" borderId="0" xfId="0" applyFont="1" applyBorder="1" applyAlignment="1" applyProtection="1">
      <alignment horizontal="left"/>
    </xf>
    <xf numFmtId="1" fontId="1" fillId="0" borderId="0" xfId="0" applyNumberFormat="1" applyFont="1" applyBorder="1" applyAlignment="1" applyProtection="1">
      <alignment horizontal="left"/>
    </xf>
    <xf numFmtId="1" fontId="1" fillId="0" borderId="10" xfId="0" applyNumberFormat="1" applyFont="1" applyBorder="1" applyAlignment="1" applyProtection="1">
      <alignment horizontal="left"/>
    </xf>
    <xf numFmtId="1" fontId="1" fillId="0" borderId="0" xfId="0" applyNumberFormat="1" applyFont="1" applyBorder="1" applyProtection="1"/>
    <xf numFmtId="0" fontId="2" fillId="0" borderId="10" xfId="0" applyFont="1" applyBorder="1" applyAlignment="1" applyProtection="1">
      <alignment horizontal="center"/>
    </xf>
    <xf numFmtId="0" fontId="1" fillId="0" borderId="6" xfId="0" applyFont="1" applyBorder="1" applyAlignment="1" applyProtection="1">
      <alignment horizontal="left"/>
    </xf>
    <xf numFmtId="1" fontId="2" fillId="2" borderId="2" xfId="0" applyNumberFormat="1" applyFont="1" applyFill="1" applyBorder="1" applyProtection="1"/>
    <xf numFmtId="0" fontId="2" fillId="2" borderId="2" xfId="0" applyFont="1" applyFill="1" applyBorder="1" applyProtection="1"/>
    <xf numFmtId="1" fontId="2" fillId="2" borderId="6" xfId="0" applyNumberFormat="1" applyFont="1" applyFill="1" applyBorder="1" applyProtection="1"/>
    <xf numFmtId="0" fontId="2" fillId="2" borderId="6" xfId="0" applyFont="1" applyFill="1" applyBorder="1" applyProtection="1"/>
    <xf numFmtId="0" fontId="2" fillId="0" borderId="0" xfId="0" applyFont="1" applyAlignment="1" applyProtection="1">
      <alignment horizontal="center"/>
    </xf>
    <xf numFmtId="166" fontId="8" fillId="0" borderId="0" xfId="1" applyNumberFormat="1" applyFont="1" applyFill="1" applyBorder="1" applyProtection="1"/>
    <xf numFmtId="10" fontId="33" fillId="0" borderId="2" xfId="2" applyNumberFormat="1" applyFont="1" applyBorder="1" applyAlignment="1" applyProtection="1">
      <alignment horizontal="left" vertical="center"/>
    </xf>
    <xf numFmtId="10" fontId="33" fillId="0" borderId="0" xfId="2" applyNumberFormat="1" applyFont="1" applyBorder="1" applyAlignment="1" applyProtection="1">
      <alignment horizontal="left" vertical="center"/>
    </xf>
    <xf numFmtId="10" fontId="33" fillId="0" borderId="0" xfId="0" applyNumberFormat="1" applyFont="1" applyBorder="1" applyAlignment="1" applyProtection="1">
      <alignment horizontal="left" vertical="center"/>
    </xf>
    <xf numFmtId="10" fontId="33" fillId="0" borderId="6" xfId="2" applyNumberFormat="1" applyFont="1" applyBorder="1" applyAlignment="1" applyProtection="1">
      <alignment horizontal="left" vertical="center"/>
    </xf>
    <xf numFmtId="166" fontId="31" fillId="0" borderId="2" xfId="1" applyNumberFormat="1" applyFont="1" applyBorder="1" applyProtection="1"/>
    <xf numFmtId="0" fontId="30" fillId="0" borderId="1" xfId="0" applyFont="1" applyBorder="1" applyAlignment="1" applyProtection="1">
      <alignment vertical="center"/>
    </xf>
    <xf numFmtId="0" fontId="30" fillId="0" borderId="5" xfId="0" applyFont="1" applyBorder="1" applyAlignment="1" applyProtection="1">
      <alignment vertical="center"/>
    </xf>
    <xf numFmtId="166" fontId="31" fillId="7" borderId="0" xfId="1" quotePrefix="1" applyNumberFormat="1" applyFont="1" applyFill="1" applyBorder="1" applyProtection="1">
      <protection locked="0"/>
    </xf>
    <xf numFmtId="166" fontId="43" fillId="7" borderId="4" xfId="1" applyNumberFormat="1" applyFont="1" applyFill="1" applyBorder="1" applyProtection="1"/>
    <xf numFmtId="0" fontId="32" fillId="0" borderId="1" xfId="3" applyFont="1" applyBorder="1" applyAlignment="1" applyProtection="1">
      <alignment horizontal="left" vertical="center"/>
    </xf>
    <xf numFmtId="0" fontId="30" fillId="0" borderId="2" xfId="3" applyFont="1" applyBorder="1" applyAlignment="1" applyProtection="1">
      <alignment horizontal="center"/>
    </xf>
    <xf numFmtId="0" fontId="30" fillId="0" borderId="2" xfId="3" applyFont="1" applyBorder="1" applyAlignment="1" applyProtection="1">
      <alignment vertical="center"/>
    </xf>
    <xf numFmtId="0" fontId="32" fillId="0" borderId="3" xfId="3" applyFont="1" applyBorder="1" applyAlignment="1" applyProtection="1">
      <alignment vertical="center"/>
    </xf>
    <xf numFmtId="10" fontId="30" fillId="0" borderId="0" xfId="2" applyNumberFormat="1" applyFont="1" applyFill="1" applyBorder="1" applyAlignment="1" applyProtection="1">
      <alignment vertical="center"/>
      <protection locked="0"/>
    </xf>
    <xf numFmtId="0" fontId="30" fillId="0" borderId="0" xfId="3" applyFont="1" applyBorder="1" applyAlignment="1" applyProtection="1">
      <alignment vertical="center"/>
    </xf>
    <xf numFmtId="10" fontId="30" fillId="6" borderId="0" xfId="2" applyNumberFormat="1" applyFont="1" applyFill="1" applyBorder="1" applyAlignment="1" applyProtection="1">
      <alignment vertical="center"/>
      <protection locked="0"/>
    </xf>
    <xf numFmtId="166" fontId="30" fillId="0" borderId="0" xfId="1" applyNumberFormat="1" applyFont="1" applyBorder="1" applyProtection="1"/>
    <xf numFmtId="165" fontId="32" fillId="0" borderId="0" xfId="2" applyNumberFormat="1" applyFont="1" applyFill="1" applyBorder="1" applyAlignment="1" applyProtection="1">
      <alignment vertical="top" wrapText="1"/>
    </xf>
    <xf numFmtId="0" fontId="32" fillId="0" borderId="0" xfId="3" applyFont="1" applyBorder="1" applyProtection="1"/>
    <xf numFmtId="0" fontId="32" fillId="0" borderId="6" xfId="3" applyFont="1" applyBorder="1" applyAlignment="1" applyProtection="1">
      <alignment horizontal="right" vertical="center"/>
    </xf>
    <xf numFmtId="1" fontId="30" fillId="0" borderId="0" xfId="3" applyNumberFormat="1" applyFont="1" applyBorder="1" applyAlignment="1" applyProtection="1">
      <alignment horizontal="left"/>
    </xf>
    <xf numFmtId="166" fontId="43" fillId="7" borderId="0" xfId="1" applyNumberFormat="1" applyFont="1" applyFill="1" applyBorder="1" applyProtection="1"/>
    <xf numFmtId="166" fontId="31" fillId="9" borderId="0" xfId="1" quotePrefix="1" applyNumberFormat="1" applyFont="1" applyFill="1" applyBorder="1" applyProtection="1">
      <protection locked="0"/>
    </xf>
    <xf numFmtId="166" fontId="31" fillId="9" borderId="0" xfId="1" applyNumberFormat="1" applyFont="1" applyFill="1" applyBorder="1" applyProtection="1">
      <protection locked="0"/>
    </xf>
    <xf numFmtId="166" fontId="43" fillId="9" borderId="4" xfId="1" applyNumberFormat="1" applyFont="1" applyFill="1" applyBorder="1" applyProtection="1"/>
    <xf numFmtId="0" fontId="30" fillId="0" borderId="0" xfId="0" applyFont="1" applyBorder="1" applyAlignment="1" applyProtection="1">
      <alignment horizontal="center"/>
    </xf>
    <xf numFmtId="0" fontId="32" fillId="0" borderId="21" xfId="0" applyFont="1" applyBorder="1" applyAlignment="1" applyProtection="1">
      <alignment vertical="center"/>
    </xf>
    <xf numFmtId="166" fontId="36" fillId="0" borderId="17" xfId="1" applyNumberFormat="1" applyFont="1" applyBorder="1" applyProtection="1"/>
    <xf numFmtId="0" fontId="44" fillId="0" borderId="2" xfId="0" applyFont="1" applyBorder="1" applyAlignment="1" applyProtection="1">
      <alignment horizontal="left" vertical="center"/>
    </xf>
    <xf numFmtId="0" fontId="44" fillId="0" borderId="7" xfId="0" applyFont="1" applyBorder="1" applyAlignment="1" applyProtection="1">
      <alignment horizontal="left" vertical="center"/>
    </xf>
    <xf numFmtId="166" fontId="43" fillId="14" borderId="4" xfId="1" applyNumberFormat="1" applyFont="1" applyFill="1" applyBorder="1" applyProtection="1"/>
    <xf numFmtId="166" fontId="31" fillId="14" borderId="0" xfId="1" quotePrefix="1" applyNumberFormat="1" applyFont="1" applyFill="1" applyBorder="1" applyProtection="1">
      <protection locked="0"/>
    </xf>
    <xf numFmtId="166" fontId="31" fillId="14" borderId="0" xfId="1" applyNumberFormat="1" applyFont="1" applyFill="1" applyBorder="1" applyProtection="1">
      <protection locked="0"/>
    </xf>
    <xf numFmtId="0" fontId="30" fillId="0" borderId="2" xfId="0" applyFont="1" applyBorder="1" applyAlignment="1" applyProtection="1">
      <alignment horizontal="center" vertical="center"/>
    </xf>
    <xf numFmtId="10" fontId="30" fillId="0" borderId="2" xfId="2" applyNumberFormat="1" applyFont="1" applyFill="1" applyBorder="1" applyAlignment="1" applyProtection="1">
      <alignment horizontal="left"/>
      <protection locked="0"/>
    </xf>
    <xf numFmtId="0" fontId="30" fillId="0" borderId="2" xfId="0" applyFont="1" applyBorder="1" applyProtection="1"/>
    <xf numFmtId="0" fontId="45" fillId="0" borderId="2" xfId="0" applyFont="1" applyBorder="1" applyProtection="1"/>
    <xf numFmtId="166" fontId="45" fillId="0" borderId="7" xfId="1" applyNumberFormat="1" applyFont="1" applyBorder="1" applyProtection="1"/>
    <xf numFmtId="166" fontId="36" fillId="0" borderId="0" xfId="1" applyNumberFormat="1" applyFont="1" applyBorder="1" applyAlignment="1" applyProtection="1">
      <alignment vertical="center"/>
    </xf>
    <xf numFmtId="10" fontId="30" fillId="0" borderId="0" xfId="2" applyNumberFormat="1" applyFont="1" applyFill="1" applyBorder="1" applyAlignment="1" applyProtection="1">
      <alignment horizontal="left"/>
      <protection locked="0"/>
    </xf>
    <xf numFmtId="0" fontId="30" fillId="0" borderId="0" xfId="0" applyFont="1" applyBorder="1" applyProtection="1"/>
    <xf numFmtId="0" fontId="45" fillId="0" borderId="0" xfId="0" applyFont="1" applyBorder="1" applyProtection="1"/>
    <xf numFmtId="166" fontId="45" fillId="0" borderId="4" xfId="1" applyNumberFormat="1" applyFont="1" applyBorder="1" applyProtection="1"/>
    <xf numFmtId="166" fontId="31" fillId="0" borderId="0" xfId="1" applyNumberFormat="1" applyFont="1" applyBorder="1" applyAlignment="1" applyProtection="1">
      <alignment vertical="center"/>
    </xf>
    <xf numFmtId="0" fontId="34" fillId="0" borderId="0" xfId="0" applyFont="1" applyFill="1" applyBorder="1" applyAlignment="1" applyProtection="1">
      <alignment vertical="center"/>
    </xf>
    <xf numFmtId="167" fontId="30" fillId="0" borderId="0" xfId="2" applyNumberFormat="1" applyFont="1" applyFill="1" applyBorder="1" applyAlignment="1" applyProtection="1">
      <alignment horizontal="left"/>
      <protection locked="0"/>
    </xf>
    <xf numFmtId="166" fontId="36" fillId="0" borderId="0" xfId="1" applyNumberFormat="1" applyFont="1" applyBorder="1" applyAlignment="1" applyProtection="1">
      <alignment horizontal="right" vertical="center"/>
    </xf>
    <xf numFmtId="166" fontId="31" fillId="0" borderId="6" xfId="1" applyNumberFormat="1" applyFont="1" applyBorder="1" applyProtection="1"/>
    <xf numFmtId="0" fontId="32" fillId="0" borderId="6" xfId="0" applyFont="1" applyBorder="1" applyAlignment="1" applyProtection="1">
      <alignment horizontal="right"/>
    </xf>
    <xf numFmtId="0" fontId="46" fillId="0" borderId="6" xfId="0" applyFont="1" applyBorder="1" applyAlignment="1" applyProtection="1">
      <alignment horizontal="right"/>
    </xf>
    <xf numFmtId="166" fontId="45" fillId="0" borderId="8" xfId="1" applyNumberFormat="1" applyFont="1" applyBorder="1" applyProtection="1"/>
    <xf numFmtId="0" fontId="0" fillId="0" borderId="25" xfId="0" applyBorder="1" applyAlignment="1" applyProtection="1"/>
    <xf numFmtId="0" fontId="0" fillId="0" borderId="24" xfId="0" applyBorder="1" applyAlignment="1" applyProtection="1"/>
    <xf numFmtId="0" fontId="0" fillId="0" borderId="26" xfId="0" applyBorder="1" applyAlignment="1" applyProtection="1"/>
    <xf numFmtId="0" fontId="0" fillId="0" borderId="0" xfId="0" applyBorder="1" applyAlignment="1" applyProtection="1"/>
    <xf numFmtId="0" fontId="0" fillId="0" borderId="22" xfId="0" applyBorder="1" applyAlignment="1" applyProtection="1"/>
    <xf numFmtId="0" fontId="0" fillId="0" borderId="10" xfId="0" applyBorder="1" applyAlignment="1" applyProtection="1"/>
    <xf numFmtId="0" fontId="42" fillId="0" borderId="0" xfId="0" applyFont="1" applyFill="1" applyBorder="1" applyAlignment="1">
      <alignment vertical="top" wrapText="1"/>
    </xf>
    <xf numFmtId="0" fontId="32" fillId="0" borderId="0" xfId="0" applyFont="1" applyBorder="1" applyAlignment="1" applyProtection="1">
      <alignment horizontal="right" vertical="center"/>
    </xf>
    <xf numFmtId="166" fontId="41" fillId="0" borderId="7" xfId="1" applyNumberFormat="1" applyFont="1" applyBorder="1" applyAlignment="1" applyProtection="1">
      <alignment horizontal="center" vertical="top"/>
    </xf>
    <xf numFmtId="0" fontId="0" fillId="0" borderId="6" xfId="0" applyBorder="1" applyProtection="1"/>
    <xf numFmtId="0" fontId="42" fillId="0" borderId="0" xfId="0" applyFont="1" applyFill="1" applyBorder="1" applyAlignment="1">
      <alignment horizontal="left" vertical="top" wrapText="1"/>
    </xf>
    <xf numFmtId="0" fontId="47" fillId="0" borderId="0" xfId="0" applyFont="1" applyFill="1" applyBorder="1" applyAlignment="1">
      <alignment vertical="top" wrapText="1"/>
    </xf>
    <xf numFmtId="0" fontId="0" fillId="0" borderId="0" xfId="0" applyAlignment="1">
      <alignment horizontal="left"/>
    </xf>
    <xf numFmtId="0" fontId="49" fillId="8" borderId="28" xfId="4" applyFont="1" applyFill="1" applyBorder="1" applyAlignment="1">
      <alignment vertical="top"/>
    </xf>
    <xf numFmtId="0" fontId="49" fillId="9" borderId="28" xfId="4" applyFont="1" applyFill="1" applyBorder="1" applyAlignment="1">
      <alignment vertical="top"/>
    </xf>
    <xf numFmtId="0" fontId="49" fillId="5" borderId="28" xfId="4" applyFont="1" applyFill="1" applyBorder="1" applyAlignment="1">
      <alignment vertical="top"/>
    </xf>
    <xf numFmtId="0" fontId="49" fillId="10" borderId="28" xfId="4" applyFont="1" applyFill="1" applyBorder="1" applyAlignment="1">
      <alignment vertical="top"/>
    </xf>
    <xf numFmtId="0" fontId="49" fillId="11" borderId="28" xfId="4" applyFont="1" applyFill="1" applyBorder="1" applyAlignment="1">
      <alignment vertical="top"/>
    </xf>
    <xf numFmtId="0" fontId="49" fillId="12" borderId="28" xfId="4" applyFont="1" applyFill="1" applyBorder="1" applyAlignment="1">
      <alignment vertical="top"/>
    </xf>
    <xf numFmtId="0" fontId="42" fillId="0" borderId="3" xfId="0" applyFont="1" applyFill="1" applyBorder="1" applyAlignment="1">
      <alignment vertical="top" wrapText="1"/>
    </xf>
    <xf numFmtId="0" fontId="32" fillId="0" borderId="0" xfId="0" applyFont="1" applyBorder="1" applyAlignment="1" applyProtection="1">
      <alignment horizontal="left" vertical="center" indent="1"/>
    </xf>
    <xf numFmtId="0" fontId="32" fillId="0" borderId="2" xfId="0" applyFont="1" applyBorder="1" applyAlignment="1" applyProtection="1">
      <alignment horizontal="left" vertical="center" indent="1"/>
    </xf>
    <xf numFmtId="0" fontId="32" fillId="0" borderId="1" xfId="0" applyFont="1" applyBorder="1" applyAlignment="1" applyProtection="1">
      <alignment horizontal="left" vertical="center" indent="1"/>
    </xf>
    <xf numFmtId="166" fontId="31" fillId="0" borderId="3" xfId="1" applyNumberFormat="1" applyFont="1" applyBorder="1" applyAlignment="1" applyProtection="1">
      <alignment horizontal="left" indent="1"/>
    </xf>
    <xf numFmtId="0" fontId="32" fillId="0" borderId="3" xfId="0" applyFont="1" applyBorder="1" applyAlignment="1" applyProtection="1">
      <alignment horizontal="left" vertical="center" indent="1"/>
    </xf>
    <xf numFmtId="0" fontId="32" fillId="0" borderId="5" xfId="0" applyFont="1" applyBorder="1" applyAlignment="1" applyProtection="1">
      <alignment horizontal="left" vertical="center" indent="1"/>
    </xf>
    <xf numFmtId="0" fontId="32" fillId="0" borderId="2" xfId="3" applyFont="1" applyBorder="1" applyAlignment="1" applyProtection="1">
      <alignment horizontal="left" vertical="center" indent="1"/>
    </xf>
    <xf numFmtId="0" fontId="32" fillId="0" borderId="0" xfId="3" applyFont="1" applyBorder="1" applyAlignment="1" applyProtection="1">
      <alignment horizontal="left" vertical="center" indent="1"/>
    </xf>
    <xf numFmtId="0" fontId="32" fillId="0" borderId="6" xfId="3" applyFont="1" applyBorder="1" applyAlignment="1" applyProtection="1">
      <alignment horizontal="left" vertical="center" indent="1"/>
    </xf>
    <xf numFmtId="0" fontId="32" fillId="0" borderId="6" xfId="0" applyFont="1" applyBorder="1" applyAlignment="1" applyProtection="1">
      <alignment horizontal="left" vertical="center" indent="1"/>
    </xf>
    <xf numFmtId="0" fontId="2" fillId="11" borderId="28" xfId="0" applyFont="1" applyFill="1" applyBorder="1" applyAlignment="1">
      <alignment horizontal="left" vertical="top" wrapText="1"/>
    </xf>
    <xf numFmtId="0" fontId="2" fillId="12" borderId="28" xfId="0" applyFont="1" applyFill="1" applyBorder="1" applyAlignment="1">
      <alignment horizontal="left" vertical="top" wrapText="1"/>
    </xf>
    <xf numFmtId="0" fontId="29" fillId="0" borderId="1" xfId="0" applyFont="1" applyBorder="1" applyAlignment="1">
      <alignment horizontal="center"/>
    </xf>
    <xf numFmtId="0" fontId="29" fillId="0" borderId="2" xfId="0" applyFont="1" applyBorder="1" applyAlignment="1">
      <alignment horizontal="center"/>
    </xf>
    <xf numFmtId="0" fontId="29" fillId="0" borderId="7" xfId="0" applyFont="1" applyBorder="1" applyAlignment="1">
      <alignment horizontal="center"/>
    </xf>
    <xf numFmtId="0" fontId="2" fillId="8" borderId="28" xfId="0" applyFont="1" applyFill="1" applyBorder="1" applyAlignment="1">
      <alignment horizontal="left" vertical="top" wrapText="1"/>
    </xf>
    <xf numFmtId="0" fontId="2" fillId="9" borderId="28" xfId="0" applyFont="1" applyFill="1" applyBorder="1" applyAlignment="1">
      <alignment horizontal="left" vertical="top" wrapText="1"/>
    </xf>
    <xf numFmtId="0" fontId="2" fillId="5" borderId="28" xfId="0" applyFont="1" applyFill="1" applyBorder="1" applyAlignment="1">
      <alignment horizontal="left" vertical="top" wrapText="1"/>
    </xf>
    <xf numFmtId="0" fontId="2" fillId="10" borderId="28" xfId="0" applyFont="1" applyFill="1" applyBorder="1" applyAlignment="1">
      <alignment horizontal="left" vertical="top" wrapText="1"/>
    </xf>
    <xf numFmtId="0" fontId="47" fillId="8" borderId="24" xfId="0" applyFont="1" applyFill="1" applyBorder="1" applyAlignment="1">
      <alignment horizontal="left" vertical="top" wrapText="1"/>
    </xf>
    <xf numFmtId="0" fontId="47" fillId="8" borderId="0" xfId="0" applyFont="1" applyFill="1" applyBorder="1" applyAlignment="1">
      <alignment horizontal="left" vertical="top" wrapText="1"/>
    </xf>
    <xf numFmtId="0" fontId="47" fillId="8" borderId="10" xfId="0" applyFont="1" applyFill="1" applyBorder="1" applyAlignment="1">
      <alignment horizontal="left" vertical="top" wrapText="1"/>
    </xf>
    <xf numFmtId="0" fontId="20" fillId="2" borderId="1" xfId="0" applyFont="1" applyFill="1" applyBorder="1" applyAlignment="1" applyProtection="1">
      <alignment horizontal="center" textRotation="90"/>
    </xf>
    <xf numFmtId="0" fontId="1" fillId="2" borderId="5" xfId="0" applyFont="1" applyFill="1" applyBorder="1" applyAlignment="1" applyProtection="1">
      <alignment horizontal="center" textRotation="90"/>
    </xf>
    <xf numFmtId="10" fontId="30" fillId="6" borderId="2" xfId="2" applyNumberFormat="1" applyFont="1" applyFill="1" applyBorder="1" applyAlignment="1" applyProtection="1">
      <alignment horizontal="left" vertical="center"/>
      <protection locked="0"/>
    </xf>
    <xf numFmtId="10" fontId="30" fillId="6" borderId="0" xfId="2" applyNumberFormat="1" applyFont="1" applyFill="1" applyBorder="1" applyAlignment="1" applyProtection="1">
      <alignment horizontal="left" vertical="center"/>
      <protection locked="0"/>
    </xf>
    <xf numFmtId="10" fontId="30" fillId="6" borderId="17" xfId="2" applyNumberFormat="1" applyFont="1" applyFill="1" applyBorder="1" applyAlignment="1" applyProtection="1">
      <alignment horizontal="left" vertical="center"/>
      <protection locked="0"/>
    </xf>
    <xf numFmtId="0" fontId="34" fillId="0" borderId="14" xfId="0" applyFont="1" applyFill="1" applyBorder="1" applyAlignment="1" applyProtection="1">
      <alignment horizontal="left" vertical="top" wrapText="1"/>
    </xf>
    <xf numFmtId="0" fontId="34" fillId="0" borderId="11" xfId="0" applyFont="1" applyFill="1" applyBorder="1" applyAlignment="1" applyProtection="1">
      <alignment horizontal="left" vertical="top" wrapText="1"/>
    </xf>
    <xf numFmtId="0" fontId="34" fillId="0" borderId="12" xfId="0" applyFont="1" applyFill="1" applyBorder="1" applyAlignment="1" applyProtection="1">
      <alignment horizontal="left" vertical="top" wrapText="1"/>
    </xf>
    <xf numFmtId="0" fontId="34" fillId="0" borderId="15" xfId="0" applyFont="1" applyFill="1" applyBorder="1" applyAlignment="1" applyProtection="1">
      <alignment horizontal="left" vertical="top" wrapText="1"/>
    </xf>
    <xf numFmtId="0" fontId="34" fillId="0" borderId="0" xfId="0" applyFont="1" applyFill="1" applyBorder="1" applyAlignment="1" applyProtection="1">
      <alignment horizontal="left" vertical="top" wrapText="1"/>
    </xf>
    <xf numFmtId="0" fontId="34" fillId="0" borderId="13" xfId="0" applyFont="1" applyFill="1" applyBorder="1" applyAlignment="1" applyProtection="1">
      <alignment horizontal="left" vertical="top" wrapText="1"/>
    </xf>
    <xf numFmtId="0" fontId="34" fillId="0" borderId="16" xfId="0" applyFont="1" applyFill="1" applyBorder="1" applyAlignment="1" applyProtection="1">
      <alignment horizontal="left" vertical="top" wrapText="1"/>
    </xf>
    <xf numFmtId="0" fontId="34" fillId="0" borderId="17" xfId="0" applyFont="1" applyFill="1" applyBorder="1" applyAlignment="1" applyProtection="1">
      <alignment horizontal="left" vertical="top" wrapText="1"/>
    </xf>
    <xf numFmtId="0" fontId="34" fillId="0" borderId="18" xfId="0" applyFont="1" applyFill="1" applyBorder="1" applyAlignment="1" applyProtection="1">
      <alignment horizontal="left" vertical="top" wrapText="1"/>
    </xf>
    <xf numFmtId="0" fontId="47" fillId="9" borderId="24" xfId="0" applyFont="1" applyFill="1" applyBorder="1" applyAlignment="1">
      <alignment horizontal="left" vertical="top" wrapText="1"/>
    </xf>
    <xf numFmtId="0" fontId="47" fillId="9" borderId="0" xfId="0" applyFont="1" applyFill="1" applyBorder="1" applyAlignment="1">
      <alignment horizontal="left" vertical="top" wrapText="1"/>
    </xf>
    <xf numFmtId="0" fontId="47" fillId="9" borderId="10" xfId="0" applyFont="1" applyFill="1" applyBorder="1" applyAlignment="1">
      <alignment horizontal="left" vertical="top" wrapText="1"/>
    </xf>
    <xf numFmtId="0" fontId="15" fillId="2" borderId="5" xfId="0" applyFont="1" applyFill="1" applyBorder="1" applyAlignment="1" applyProtection="1">
      <alignment horizontal="center" textRotation="90"/>
    </xf>
    <xf numFmtId="0" fontId="34" fillId="0" borderId="14" xfId="0" applyFont="1" applyBorder="1" applyAlignment="1" applyProtection="1">
      <alignment horizontal="left" vertical="top" wrapText="1"/>
    </xf>
    <xf numFmtId="0" fontId="34" fillId="0" borderId="11" xfId="0" applyFont="1" applyBorder="1" applyAlignment="1" applyProtection="1">
      <alignment horizontal="left" vertical="top" wrapText="1"/>
    </xf>
    <xf numFmtId="0" fontId="34" fillId="0" borderId="15" xfId="0" applyFont="1" applyBorder="1" applyAlignment="1" applyProtection="1">
      <alignment horizontal="left" vertical="top" wrapText="1"/>
    </xf>
    <xf numFmtId="0" fontId="34" fillId="0" borderId="0" xfId="0" applyFont="1" applyBorder="1" applyAlignment="1" applyProtection="1">
      <alignment horizontal="left" vertical="top" wrapText="1"/>
    </xf>
    <xf numFmtId="0" fontId="34" fillId="0" borderId="16" xfId="0" applyFont="1" applyBorder="1" applyAlignment="1" applyProtection="1">
      <alignment horizontal="left" vertical="top" wrapText="1"/>
    </xf>
    <xf numFmtId="0" fontId="34" fillId="0" borderId="17" xfId="0" applyFont="1" applyBorder="1" applyAlignment="1" applyProtection="1">
      <alignment horizontal="left" vertical="top" wrapText="1"/>
    </xf>
    <xf numFmtId="0" fontId="47" fillId="5" borderId="24" xfId="0" applyFont="1" applyFill="1" applyBorder="1" applyAlignment="1">
      <alignment horizontal="left" vertical="top" wrapText="1"/>
    </xf>
    <xf numFmtId="0" fontId="47" fillId="5" borderId="0" xfId="0" applyFont="1" applyFill="1" applyBorder="1" applyAlignment="1">
      <alignment horizontal="left" vertical="top" wrapText="1"/>
    </xf>
    <xf numFmtId="0" fontId="20" fillId="2" borderId="1" xfId="3" applyFont="1" applyFill="1" applyBorder="1" applyAlignment="1" applyProtection="1">
      <alignment horizontal="center" textRotation="90"/>
    </xf>
    <xf numFmtId="0" fontId="1" fillId="2" borderId="5" xfId="3" applyFont="1" applyFill="1" applyBorder="1" applyAlignment="1" applyProtection="1">
      <alignment horizontal="center" textRotation="90"/>
    </xf>
    <xf numFmtId="0" fontId="32" fillId="0" borderId="3" xfId="3" applyFont="1" applyFill="1" applyBorder="1" applyAlignment="1" applyProtection="1">
      <alignment horizontal="left" vertical="top" wrapText="1"/>
    </xf>
    <xf numFmtId="0" fontId="32" fillId="0" borderId="0" xfId="3" applyFont="1" applyFill="1" applyBorder="1" applyAlignment="1" applyProtection="1">
      <alignment horizontal="left" vertical="top" wrapText="1"/>
    </xf>
    <xf numFmtId="0" fontId="34" fillId="0" borderId="14" xfId="3" applyFont="1" applyBorder="1" applyAlignment="1" applyProtection="1">
      <alignment horizontal="left" vertical="top"/>
    </xf>
    <xf numFmtId="0" fontId="34" fillId="0" borderId="11" xfId="3" applyFont="1" applyBorder="1" applyAlignment="1" applyProtection="1">
      <alignment horizontal="left" vertical="top"/>
    </xf>
    <xf numFmtId="0" fontId="34" fillId="0" borderId="12" xfId="3" applyFont="1" applyBorder="1" applyAlignment="1" applyProtection="1">
      <alignment horizontal="left" vertical="top"/>
    </xf>
    <xf numFmtId="0" fontId="34" fillId="0" borderId="15" xfId="3" applyFont="1" applyBorder="1" applyAlignment="1" applyProtection="1">
      <alignment horizontal="left" vertical="top"/>
    </xf>
    <xf numFmtId="0" fontId="34" fillId="0" borderId="0" xfId="3" applyFont="1" applyBorder="1" applyAlignment="1" applyProtection="1">
      <alignment horizontal="left" vertical="top"/>
    </xf>
    <xf numFmtId="0" fontId="34" fillId="0" borderId="13" xfId="3" applyFont="1" applyBorder="1" applyAlignment="1" applyProtection="1">
      <alignment horizontal="left" vertical="top"/>
    </xf>
    <xf numFmtId="0" fontId="34" fillId="0" borderId="16" xfId="3" applyFont="1" applyBorder="1" applyAlignment="1" applyProtection="1">
      <alignment horizontal="left" vertical="top"/>
    </xf>
    <xf numFmtId="0" fontId="34" fillId="0" borderId="17" xfId="3" applyFont="1" applyBorder="1" applyAlignment="1" applyProtection="1">
      <alignment horizontal="left" vertical="top"/>
    </xf>
    <xf numFmtId="0" fontId="34" fillId="0" borderId="18" xfId="3" applyFont="1" applyBorder="1" applyAlignment="1" applyProtection="1">
      <alignment horizontal="left" vertical="top"/>
    </xf>
    <xf numFmtId="0" fontId="42" fillId="10" borderId="1" xfId="0" applyFont="1" applyFill="1" applyBorder="1" applyAlignment="1">
      <alignment horizontal="left" vertical="top" wrapText="1"/>
    </xf>
    <xf numFmtId="0" fontId="42" fillId="10" borderId="2" xfId="0" applyFont="1" applyFill="1" applyBorder="1" applyAlignment="1">
      <alignment horizontal="left" vertical="top" wrapText="1"/>
    </xf>
    <xf numFmtId="0" fontId="42" fillId="10" borderId="7" xfId="0" applyFont="1" applyFill="1" applyBorder="1" applyAlignment="1">
      <alignment horizontal="left" vertical="top" wrapText="1"/>
    </xf>
    <xf numFmtId="0" fontId="42" fillId="10" borderId="3" xfId="0" applyFont="1" applyFill="1" applyBorder="1" applyAlignment="1">
      <alignment horizontal="left" vertical="top" wrapText="1"/>
    </xf>
    <xf numFmtId="0" fontId="42" fillId="10" borderId="0" xfId="0" applyFont="1" applyFill="1" applyBorder="1" applyAlignment="1">
      <alignment horizontal="left" vertical="top" wrapText="1"/>
    </xf>
    <xf numFmtId="0" fontId="42" fillId="10" borderId="4" xfId="0" applyFont="1" applyFill="1" applyBorder="1" applyAlignment="1">
      <alignment horizontal="left" vertical="top" wrapText="1"/>
    </xf>
    <xf numFmtId="0" fontId="42" fillId="10" borderId="5" xfId="0" applyFont="1" applyFill="1" applyBorder="1" applyAlignment="1">
      <alignment horizontal="left" vertical="top" wrapText="1"/>
    </xf>
    <xf numFmtId="0" fontId="42" fillId="10" borderId="6" xfId="0" applyFont="1" applyFill="1" applyBorder="1" applyAlignment="1">
      <alignment horizontal="left" vertical="top" wrapText="1"/>
    </xf>
    <xf numFmtId="0" fontId="42" fillId="10" borderId="8" xfId="0" applyFont="1" applyFill="1" applyBorder="1" applyAlignment="1">
      <alignment horizontal="left" vertical="top" wrapText="1"/>
    </xf>
    <xf numFmtId="166" fontId="13" fillId="0" borderId="2" xfId="1" applyNumberFormat="1" applyFont="1" applyBorder="1" applyAlignment="1" applyProtection="1">
      <alignment horizontal="center"/>
    </xf>
    <xf numFmtId="166" fontId="13" fillId="0" borderId="7" xfId="1" applyNumberFormat="1" applyFont="1" applyBorder="1" applyAlignment="1" applyProtection="1">
      <alignment horizontal="center"/>
    </xf>
    <xf numFmtId="166" fontId="12" fillId="0" borderId="2" xfId="1" applyNumberFormat="1" applyFont="1" applyBorder="1" applyAlignment="1" applyProtection="1">
      <alignment horizontal="center"/>
    </xf>
    <xf numFmtId="166" fontId="11" fillId="0" borderId="0" xfId="1" applyNumberFormat="1" applyFont="1" applyBorder="1" applyAlignment="1" applyProtection="1">
      <alignment horizontal="center"/>
    </xf>
    <xf numFmtId="10" fontId="30" fillId="6" borderId="0" xfId="0" applyNumberFormat="1" applyFont="1" applyFill="1" applyBorder="1" applyAlignment="1" applyProtection="1">
      <alignment horizontal="left"/>
    </xf>
    <xf numFmtId="0" fontId="30" fillId="6" borderId="0" xfId="0" applyFont="1" applyFill="1" applyBorder="1" applyAlignment="1" applyProtection="1">
      <alignment horizontal="left"/>
    </xf>
    <xf numFmtId="169" fontId="0" fillId="0" borderId="23" xfId="0" applyNumberFormat="1" applyBorder="1" applyAlignment="1" applyProtection="1">
      <alignment horizontal="center"/>
    </xf>
    <xf numFmtId="166" fontId="12" fillId="0" borderId="0" xfId="1" applyNumberFormat="1" applyFont="1" applyBorder="1" applyAlignment="1" applyProtection="1">
      <alignment horizontal="center"/>
    </xf>
    <xf numFmtId="0" fontId="42" fillId="11" borderId="1" xfId="0" applyFont="1" applyFill="1" applyBorder="1" applyAlignment="1">
      <alignment horizontal="left" vertical="top" wrapText="1"/>
    </xf>
    <xf numFmtId="0" fontId="42" fillId="11" borderId="2" xfId="0" applyFont="1" applyFill="1" applyBorder="1" applyAlignment="1">
      <alignment horizontal="left" vertical="top" wrapText="1"/>
    </xf>
    <xf numFmtId="0" fontId="42" fillId="11" borderId="3" xfId="0" applyFont="1" applyFill="1" applyBorder="1" applyAlignment="1">
      <alignment horizontal="left" vertical="top" wrapText="1"/>
    </xf>
    <xf numFmtId="0" fontId="42" fillId="11" borderId="0" xfId="0" applyFont="1" applyFill="1" applyBorder="1" applyAlignment="1">
      <alignment horizontal="left" vertical="top" wrapText="1"/>
    </xf>
    <xf numFmtId="0" fontId="42" fillId="11" borderId="5" xfId="0" applyFont="1" applyFill="1" applyBorder="1" applyAlignment="1">
      <alignment horizontal="left" vertical="top" wrapText="1"/>
    </xf>
    <xf numFmtId="0" fontId="42" fillId="11" borderId="6" xfId="0" applyFont="1" applyFill="1" applyBorder="1" applyAlignment="1">
      <alignment horizontal="left" vertical="top" wrapText="1"/>
    </xf>
    <xf numFmtId="0" fontId="42" fillId="11" borderId="7" xfId="0" applyFont="1" applyFill="1" applyBorder="1" applyAlignment="1">
      <alignment horizontal="left" vertical="top" wrapText="1"/>
    </xf>
    <xf numFmtId="0" fontId="42" fillId="11" borderId="4" xfId="0" applyFont="1" applyFill="1" applyBorder="1" applyAlignment="1">
      <alignment horizontal="left" vertical="top" wrapText="1"/>
    </xf>
    <xf numFmtId="0" fontId="42" fillId="11" borderId="8" xfId="0" applyFont="1" applyFill="1" applyBorder="1" applyAlignment="1">
      <alignment horizontal="left" vertical="top" wrapText="1"/>
    </xf>
    <xf numFmtId="166" fontId="13" fillId="0" borderId="0" xfId="1" applyNumberFormat="1" applyFont="1" applyBorder="1" applyAlignment="1" applyProtection="1">
      <alignment horizontal="center"/>
    </xf>
    <xf numFmtId="166" fontId="13" fillId="0" borderId="4" xfId="1" applyNumberFormat="1" applyFont="1" applyBorder="1" applyAlignment="1" applyProtection="1">
      <alignment horizontal="center"/>
    </xf>
    <xf numFmtId="0" fontId="42" fillId="12" borderId="27" xfId="0" applyFont="1" applyFill="1" applyBorder="1" applyAlignment="1">
      <alignment horizontal="left" vertical="top" wrapText="1"/>
    </xf>
    <xf numFmtId="0" fontId="42" fillId="12" borderId="3" xfId="0" applyFont="1" applyFill="1" applyBorder="1" applyAlignment="1">
      <alignment horizontal="left" vertical="top" wrapText="1"/>
    </xf>
    <xf numFmtId="0" fontId="15" fillId="0" borderId="0" xfId="0" applyFont="1" applyBorder="1" applyAlignment="1" applyProtection="1">
      <alignment horizontal="right" vertical="center"/>
    </xf>
    <xf numFmtId="0" fontId="34" fillId="0" borderId="19" xfId="0" applyFont="1" applyBorder="1" applyAlignment="1" applyProtection="1">
      <alignment horizontal="left" vertical="top" wrapText="1"/>
    </xf>
    <xf numFmtId="0" fontId="34" fillId="0" borderId="12" xfId="0" applyFont="1" applyBorder="1" applyAlignment="1" applyProtection="1">
      <alignment horizontal="left" vertical="top" wrapText="1"/>
    </xf>
    <xf numFmtId="0" fontId="34" fillId="0" borderId="3" xfId="0" applyFont="1" applyBorder="1" applyAlignment="1" applyProtection="1">
      <alignment horizontal="left" vertical="top" wrapText="1"/>
    </xf>
    <xf numFmtId="0" fontId="34" fillId="0" borderId="13" xfId="0" applyFont="1" applyBorder="1" applyAlignment="1" applyProtection="1">
      <alignment horizontal="left" vertical="top" wrapText="1"/>
    </xf>
    <xf numFmtId="0" fontId="34" fillId="0" borderId="5" xfId="0" applyFont="1" applyBorder="1" applyAlignment="1" applyProtection="1">
      <alignment horizontal="left" vertical="top" wrapText="1"/>
    </xf>
    <xf numFmtId="0" fontId="34" fillId="0" borderId="6" xfId="0" applyFont="1" applyBorder="1" applyAlignment="1" applyProtection="1">
      <alignment horizontal="left" vertical="top" wrapText="1"/>
    </xf>
    <xf numFmtId="0" fontId="34" fillId="0" borderId="20" xfId="0" applyFont="1" applyBorder="1" applyAlignment="1" applyProtection="1">
      <alignment horizontal="left" vertical="top" wrapText="1"/>
    </xf>
    <xf numFmtId="10" fontId="30" fillId="0" borderId="2" xfId="2" applyNumberFormat="1" applyFont="1" applyFill="1" applyBorder="1" applyAlignment="1" applyProtection="1">
      <alignment horizontal="left" vertical="center"/>
    </xf>
    <xf numFmtId="10" fontId="34" fillId="13" borderId="0" xfId="2" applyNumberFormat="1" applyFont="1" applyFill="1" applyBorder="1" applyAlignment="1" applyProtection="1">
      <alignment horizontal="left" vertical="center"/>
    </xf>
    <xf numFmtId="10" fontId="30" fillId="0" borderId="0" xfId="2" applyNumberFormat="1" applyFont="1" applyFill="1" applyBorder="1" applyAlignment="1" applyProtection="1">
      <alignment horizontal="left" vertical="center"/>
    </xf>
    <xf numFmtId="167" fontId="30" fillId="0" borderId="0" xfId="2" applyNumberFormat="1" applyFont="1" applyFill="1" applyBorder="1" applyAlignment="1" applyProtection="1">
      <alignment horizontal="left" vertical="center"/>
    </xf>
  </cellXfs>
  <cellStyles count="5">
    <cellStyle name="Currency" xfId="1" builtinId="4"/>
    <cellStyle name="Hyperlink" xfId="4" builtinId="8" customBuiltin="1"/>
    <cellStyle name="Normal" xfId="0" builtinId="0"/>
    <cellStyle name="Normal 2" xfId="3"/>
    <cellStyle name="Percent" xfId="2" builtinId="5"/>
  </cellStyles>
  <dxfs count="2">
    <dxf>
      <fill>
        <patternFill>
          <bgColor theme="5" tint="0.59996337778862885"/>
        </patternFill>
      </fill>
    </dxf>
    <dxf>
      <fill>
        <patternFill>
          <bgColor theme="5"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E7E7"/>
      <color rgb="FFFCD5C4"/>
      <color rgb="FFFBC6BB"/>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ORKING%20BUDG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corum2/AppData/Local/Temp/OneNote/16.0/NT/0/Budget-Template-FY1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General"/>
      <sheetName val="State of IL"/>
      <sheetName val="USDA Cap"/>
      <sheetName val="General - Cost Share"/>
      <sheetName val="Research or Instr UIC Component"/>
      <sheetName val="location tool"/>
    </sheetNames>
    <sheetDataSet>
      <sheetData sheetId="0" refreshError="1"/>
      <sheetData sheetId="1" refreshError="1"/>
      <sheetData sheetId="2" refreshError="1"/>
      <sheetData sheetId="3">
        <row r="4">
          <cell r="AE4">
            <v>0.3</v>
          </cell>
          <cell r="AF4">
            <v>0.4285714285714286</v>
          </cell>
        </row>
        <row r="5">
          <cell r="AE5">
            <v>0.22</v>
          </cell>
          <cell r="AF5">
            <v>0.28205128205128194</v>
          </cell>
        </row>
        <row r="6">
          <cell r="AE6">
            <v>0.15</v>
          </cell>
          <cell r="AF6">
            <v>0.17647058823529416</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Research or Instruction"/>
      <sheetName val="OSA FY18-FY19"/>
      <sheetName val="State of IL"/>
      <sheetName val="USDA Cap Template"/>
      <sheetName val="Research or Instruc Cost Share "/>
      <sheetName val="OSA FY18-FY19 with Cost Share"/>
      <sheetName val="Research or Instr UIC Component"/>
      <sheetName val="location tool"/>
    </sheetNames>
    <sheetDataSet>
      <sheetData sheetId="0"/>
      <sheetData sheetId="1"/>
      <sheetData sheetId="2"/>
      <sheetData sheetId="3"/>
      <sheetData sheetId="4">
        <row r="4">
          <cell r="AE4">
            <v>0.3</v>
          </cell>
          <cell r="AF4">
            <v>0.4285714285714286</v>
          </cell>
        </row>
        <row r="5">
          <cell r="AE5">
            <v>0.22</v>
          </cell>
          <cell r="AF5">
            <v>0.28205128205128194</v>
          </cell>
        </row>
        <row r="6">
          <cell r="AE6">
            <v>0.15</v>
          </cell>
          <cell r="AF6">
            <v>0.17647058823529416</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1:F8"/>
  <sheetViews>
    <sheetView showGridLines="0" tabSelected="1" zoomScale="120" zoomScaleNormal="120" workbookViewId="0">
      <selection activeCell="C7" sqref="C7:F7"/>
    </sheetView>
  </sheetViews>
  <sheetFormatPr defaultRowHeight="12.75" x14ac:dyDescent="0.2"/>
  <cols>
    <col min="1" max="1" width="0.7109375" customWidth="1"/>
    <col min="2" max="2" width="19" customWidth="1"/>
    <col min="3" max="3" width="65.140625" style="319" customWidth="1"/>
    <col min="4" max="6" width="9.42578125" style="319" customWidth="1"/>
    <col min="7" max="7" width="9.28515625" customWidth="1"/>
  </cols>
  <sheetData>
    <row r="1" spans="2:6" ht="3.75" customHeight="1" thickBot="1" x14ac:dyDescent="0.25"/>
    <row r="2" spans="2:6" ht="16.5" thickBot="1" x14ac:dyDescent="0.3">
      <c r="B2" s="339" t="s">
        <v>103</v>
      </c>
      <c r="C2" s="340"/>
      <c r="D2" s="340"/>
      <c r="E2" s="340"/>
      <c r="F2" s="341"/>
    </row>
    <row r="3" spans="2:6" ht="46.5" customHeight="1" thickBot="1" x14ac:dyDescent="0.25">
      <c r="B3" s="320" t="s">
        <v>110</v>
      </c>
      <c r="C3" s="342" t="s">
        <v>118</v>
      </c>
      <c r="D3" s="342"/>
      <c r="E3" s="342"/>
      <c r="F3" s="342"/>
    </row>
    <row r="4" spans="2:6" ht="54.75" customHeight="1" thickBot="1" x14ac:dyDescent="0.25">
      <c r="B4" s="321" t="s">
        <v>104</v>
      </c>
      <c r="C4" s="343" t="s">
        <v>125</v>
      </c>
      <c r="D4" s="343"/>
      <c r="E4" s="343"/>
      <c r="F4" s="343"/>
    </row>
    <row r="5" spans="2:6" ht="62.25" customHeight="1" thickBot="1" x14ac:dyDescent="0.25">
      <c r="B5" s="322" t="s">
        <v>109</v>
      </c>
      <c r="C5" s="344" t="s">
        <v>126</v>
      </c>
      <c r="D5" s="344"/>
      <c r="E5" s="344"/>
      <c r="F5" s="344"/>
    </row>
    <row r="6" spans="2:6" ht="54" customHeight="1" thickBot="1" x14ac:dyDescent="0.25">
      <c r="B6" s="323" t="s">
        <v>60</v>
      </c>
      <c r="C6" s="345" t="s">
        <v>127</v>
      </c>
      <c r="D6" s="345"/>
      <c r="E6" s="345"/>
      <c r="F6" s="345"/>
    </row>
    <row r="7" spans="2:6" ht="69" customHeight="1" thickBot="1" x14ac:dyDescent="0.25">
      <c r="B7" s="324" t="s">
        <v>111</v>
      </c>
      <c r="C7" s="337" t="s">
        <v>129</v>
      </c>
      <c r="D7" s="337"/>
      <c r="E7" s="337"/>
      <c r="F7" s="337"/>
    </row>
    <row r="8" spans="2:6" ht="117" customHeight="1" thickBot="1" x14ac:dyDescent="0.25">
      <c r="B8" s="325" t="s">
        <v>112</v>
      </c>
      <c r="C8" s="338" t="s">
        <v>120</v>
      </c>
      <c r="D8" s="338"/>
      <c r="E8" s="338"/>
      <c r="F8" s="338"/>
    </row>
  </sheetData>
  <mergeCells count="7">
    <mergeCell ref="C7:F7"/>
    <mergeCell ref="C8:F8"/>
    <mergeCell ref="B2:F2"/>
    <mergeCell ref="C3:F3"/>
    <mergeCell ref="C4:F4"/>
    <mergeCell ref="C5:F5"/>
    <mergeCell ref="C6:F6"/>
  </mergeCells>
  <hyperlinks>
    <hyperlink ref="B4" location="'State of IL'!A1" display="State of IL"/>
    <hyperlink ref="B5" location="'USDA Cap'!A1" display="USDA CAP"/>
    <hyperlink ref="B6" location="'General - Cost Share'!A1" display="Cost Share"/>
    <hyperlink ref="B3" location="General!A1" display="General"/>
    <hyperlink ref="B7" location="'General - UIC Component'!A1" display="UIC Component"/>
    <hyperlink ref="B8" location="'location tool'!A1" display="Location Tool"/>
  </hyperlinks>
  <pageMargins left="0.7" right="0.7" top="0.75" bottom="0.75" header="0.3" footer="0.3"/>
  <pageSetup scale="48"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9.9978637043366805E-2"/>
  </sheetPr>
  <dimension ref="A1:AY78"/>
  <sheetViews>
    <sheetView showGridLines="0" zoomScale="120" zoomScaleNormal="120" workbookViewId="0">
      <pane ySplit="10" topLeftCell="A29" activePane="bottomLeft" state="frozen"/>
      <selection pane="bottomLeft" activeCell="C1" sqref="C1:E1"/>
    </sheetView>
  </sheetViews>
  <sheetFormatPr defaultColWidth="9.140625" defaultRowHeight="12.75" x14ac:dyDescent="0.2"/>
  <cols>
    <col min="1" max="1" width="4.85546875" style="23" customWidth="1"/>
    <col min="2" max="2" width="15.7109375" style="254" customWidth="1"/>
    <col min="3" max="3" width="7" style="192" customWidth="1"/>
    <col min="4" max="4" width="7.85546875" style="192" customWidth="1"/>
    <col min="5" max="5" width="12.85546875" style="156" customWidth="1"/>
    <col min="6" max="9" width="13.28515625" style="18" customWidth="1"/>
    <col min="10" max="10" width="13.28515625" style="67" customWidth="1"/>
    <col min="11" max="11" width="0.85546875" style="16" customWidth="1"/>
    <col min="12" max="12" width="104.85546875" style="16" customWidth="1"/>
    <col min="13" max="13" width="9.140625" style="16" customWidth="1"/>
    <col min="14" max="25" width="9.140625" style="16"/>
    <col min="26" max="26" width="12" style="16" customWidth="1"/>
    <col min="27" max="16384" width="9.140625" style="16"/>
  </cols>
  <sheetData>
    <row r="1" spans="1:51" ht="9.75" customHeight="1" x14ac:dyDescent="0.2">
      <c r="A1" s="224" t="s">
        <v>24</v>
      </c>
      <c r="B1" s="225"/>
      <c r="C1" s="351"/>
      <c r="D1" s="351"/>
      <c r="E1" s="351"/>
      <c r="F1" s="328" t="s">
        <v>11</v>
      </c>
      <c r="G1" s="227"/>
      <c r="H1" s="227"/>
      <c r="I1" s="227"/>
      <c r="J1" s="256" t="str">
        <f>IF(AND($C$1=Research,$C$2=OnCampus),ResearchOn,IF(AND($C$1=Research,$C$2=OffCampus),ResearchOff,IF(AND($C$1=Instruction,$C$2=OnCampus),InstructionOn,IF(AND($C$1=Instruction,$C$2=OffCampus),InstructionOff,IF(AND($C$1=OSA,$C$2=OnCampus),OSAOn,IF(AND($C$1=OSA,$C$2=OffCampus),OSAOff,IF($C$1=Z7,Fellowship,IF($C$1=Z8,ClinicalTrialIndustry,IF(AND($C$1=ClinicalTrial,$C$2=OnCampus),ResearchOn,IF(AND($C$1=ClinicalTrial,$C$2=OffCampus),ResearchOff,"TBD"))))))))))</f>
        <v>TBD</v>
      </c>
      <c r="K1" s="307"/>
      <c r="L1" s="346" t="s">
        <v>130</v>
      </c>
      <c r="N1" s="308"/>
      <c r="O1" s="308"/>
      <c r="P1" s="14"/>
    </row>
    <row r="2" spans="1:51" ht="9.9499999999999993" customHeight="1" x14ac:dyDescent="0.2">
      <c r="A2" s="229" t="s">
        <v>23</v>
      </c>
      <c r="B2" s="230"/>
      <c r="C2" s="352"/>
      <c r="D2" s="352"/>
      <c r="E2" s="352"/>
      <c r="F2" s="327" t="s">
        <v>88</v>
      </c>
      <c r="G2" s="230"/>
      <c r="H2" s="230"/>
      <c r="I2" s="230"/>
      <c r="J2" s="257" t="str">
        <f>IF($C$1=Research,MTDC,IF($C$1=Instruction,MTDC,IF($C$1=OSA,MTDC, IF($C$1=ClinicalTrial,MTDC,IF($C$1=$Z$7,TDC,IF($C$1=$Z$8,TDC,"MTDC"))))))</f>
        <v>MTDC</v>
      </c>
      <c r="K2" s="309"/>
      <c r="L2" s="347"/>
      <c r="N2" s="310"/>
      <c r="O2" s="310"/>
      <c r="P2" s="14"/>
    </row>
    <row r="3" spans="1:51" ht="9.9499999999999993" customHeight="1" x14ac:dyDescent="0.2">
      <c r="A3" s="229" t="s">
        <v>44</v>
      </c>
      <c r="B3" s="230"/>
      <c r="C3" s="352"/>
      <c r="D3" s="352"/>
      <c r="E3" s="352"/>
      <c r="F3" s="327" t="s">
        <v>12</v>
      </c>
      <c r="G3" s="233"/>
      <c r="H3" s="233"/>
      <c r="I3" s="233"/>
      <c r="J3" s="257">
        <v>0.64</v>
      </c>
      <c r="K3" s="309"/>
      <c r="L3" s="347"/>
      <c r="N3" s="310"/>
      <c r="O3" s="310"/>
      <c r="P3" s="14"/>
      <c r="Z3" s="19"/>
      <c r="AA3" s="16" t="s">
        <v>20</v>
      </c>
      <c r="AB3" s="16" t="s">
        <v>21</v>
      </c>
      <c r="AD3" s="192" t="s">
        <v>33</v>
      </c>
    </row>
    <row r="4" spans="1:51" ht="12" customHeight="1" thickBot="1" x14ac:dyDescent="0.25">
      <c r="A4" s="229" t="s">
        <v>25</v>
      </c>
      <c r="B4" s="230"/>
      <c r="C4" s="353" t="str">
        <f>$J$1</f>
        <v>TBD</v>
      </c>
      <c r="D4" s="353"/>
      <c r="E4" s="353"/>
      <c r="F4" s="327" t="s">
        <v>13</v>
      </c>
      <c r="G4" s="233"/>
      <c r="H4" s="233"/>
      <c r="I4" s="233"/>
      <c r="J4" s="257">
        <v>0.41980000000000001</v>
      </c>
      <c r="K4" s="309"/>
      <c r="L4" s="347"/>
      <c r="N4" s="310"/>
      <c r="O4" s="310"/>
      <c r="P4" s="14"/>
      <c r="Z4" s="16" t="s">
        <v>82</v>
      </c>
      <c r="AA4" s="21">
        <v>0.58599999999999997</v>
      </c>
      <c r="AB4" s="21">
        <v>0.26</v>
      </c>
      <c r="AD4" s="22" t="s">
        <v>34</v>
      </c>
    </row>
    <row r="5" spans="1:51" ht="12" customHeight="1" x14ac:dyDescent="0.2">
      <c r="A5" s="354" t="s">
        <v>114</v>
      </c>
      <c r="B5" s="355"/>
      <c r="C5" s="355"/>
      <c r="D5" s="355"/>
      <c r="E5" s="356"/>
      <c r="F5" s="327" t="s">
        <v>56</v>
      </c>
      <c r="G5" s="233"/>
      <c r="H5" s="233"/>
      <c r="I5" s="233"/>
      <c r="J5" s="257">
        <v>8.0199999999999994E-2</v>
      </c>
      <c r="K5" s="309"/>
      <c r="L5" s="347"/>
      <c r="N5" s="310"/>
      <c r="O5" s="310"/>
      <c r="P5" s="14"/>
      <c r="Z5" s="16" t="s">
        <v>83</v>
      </c>
      <c r="AA5" s="21">
        <v>0.45800000000000002</v>
      </c>
      <c r="AB5" s="21">
        <v>0.26</v>
      </c>
      <c r="AD5" s="22" t="s">
        <v>35</v>
      </c>
    </row>
    <row r="6" spans="1:51" ht="11.25" customHeight="1" x14ac:dyDescent="0.2">
      <c r="A6" s="357"/>
      <c r="B6" s="358"/>
      <c r="C6" s="358"/>
      <c r="D6" s="358"/>
      <c r="E6" s="359"/>
      <c r="F6" s="327" t="s">
        <v>105</v>
      </c>
      <c r="G6" s="233"/>
      <c r="H6" s="233"/>
      <c r="I6" s="233"/>
      <c r="J6" s="258">
        <v>1E-3</v>
      </c>
      <c r="K6" s="309"/>
      <c r="L6" s="347"/>
      <c r="N6" s="310"/>
      <c r="O6" s="310"/>
      <c r="P6" s="14"/>
      <c r="Z6" s="16" t="s">
        <v>22</v>
      </c>
      <c r="AA6" s="21">
        <v>0.31900000000000001</v>
      </c>
      <c r="AB6" s="21">
        <v>0.23599999999999999</v>
      </c>
      <c r="AD6" s="22" t="s">
        <v>84</v>
      </c>
    </row>
    <row r="7" spans="1:51" ht="12" customHeight="1" x14ac:dyDescent="0.2">
      <c r="A7" s="357"/>
      <c r="B7" s="358"/>
      <c r="C7" s="358"/>
      <c r="D7" s="358"/>
      <c r="E7" s="359"/>
      <c r="F7" s="327" t="s">
        <v>57</v>
      </c>
      <c r="G7" s="233"/>
      <c r="H7" s="233"/>
      <c r="I7" s="233"/>
      <c r="J7" s="257">
        <v>7.7499999999999999E-2</v>
      </c>
      <c r="K7" s="309"/>
      <c r="L7" s="347"/>
      <c r="N7" s="310"/>
      <c r="O7" s="310"/>
      <c r="P7" s="14"/>
      <c r="Z7" s="213" t="s">
        <v>85</v>
      </c>
      <c r="AA7" s="214">
        <v>0</v>
      </c>
      <c r="AB7" s="214"/>
    </row>
    <row r="8" spans="1:51" ht="11.25" customHeight="1" x14ac:dyDescent="0.2">
      <c r="A8" s="357"/>
      <c r="B8" s="358"/>
      <c r="C8" s="358"/>
      <c r="D8" s="358"/>
      <c r="E8" s="359"/>
      <c r="F8" s="327" t="s">
        <v>48</v>
      </c>
      <c r="G8" s="233"/>
      <c r="H8" s="233"/>
      <c r="I8" s="233"/>
      <c r="J8" s="257">
        <v>0.03</v>
      </c>
      <c r="K8" s="309"/>
      <c r="L8" s="347"/>
      <c r="N8" s="310"/>
      <c r="O8" s="310"/>
      <c r="P8" s="14"/>
      <c r="Z8" s="213" t="s">
        <v>86</v>
      </c>
      <c r="AA8" s="214">
        <v>0.26</v>
      </c>
      <c r="AB8" s="214"/>
    </row>
    <row r="9" spans="1:51" ht="9.9499999999999993" customHeight="1" x14ac:dyDescent="0.2">
      <c r="A9" s="357"/>
      <c r="B9" s="358"/>
      <c r="C9" s="358"/>
      <c r="D9" s="358"/>
      <c r="E9" s="359"/>
      <c r="F9" s="327" t="s">
        <v>49</v>
      </c>
      <c r="G9" s="302"/>
      <c r="H9" s="299"/>
      <c r="I9" s="314"/>
      <c r="J9" s="257">
        <v>0.04</v>
      </c>
      <c r="K9" s="309"/>
      <c r="L9" s="347"/>
      <c r="N9" s="310"/>
      <c r="O9" s="310"/>
      <c r="P9" s="14"/>
      <c r="Z9" s="213" t="s">
        <v>87</v>
      </c>
      <c r="AA9" s="214"/>
      <c r="AB9" s="214"/>
    </row>
    <row r="10" spans="1:51" ht="21.75" customHeight="1" thickBot="1" x14ac:dyDescent="0.25">
      <c r="A10" s="360"/>
      <c r="B10" s="361"/>
      <c r="C10" s="361"/>
      <c r="D10" s="361"/>
      <c r="E10" s="362"/>
      <c r="F10" s="316"/>
      <c r="G10" s="316"/>
      <c r="H10" s="316"/>
      <c r="I10" s="316"/>
      <c r="J10" s="16"/>
      <c r="K10" s="311"/>
      <c r="L10" s="348"/>
      <c r="N10" s="312"/>
      <c r="O10" s="312"/>
      <c r="P10" s="14"/>
      <c r="AA10" s="21"/>
      <c r="AB10" s="21"/>
    </row>
    <row r="11" spans="1:51" s="26" customFormat="1" ht="15" customHeight="1" x14ac:dyDescent="0.2">
      <c r="A11" s="27"/>
      <c r="B11" s="243"/>
      <c r="C11" s="103"/>
      <c r="D11" s="103"/>
      <c r="E11" s="240" t="s">
        <v>98</v>
      </c>
      <c r="F11" s="241" t="s">
        <v>99</v>
      </c>
      <c r="G11" s="241" t="s">
        <v>100</v>
      </c>
      <c r="H11" s="241" t="s">
        <v>101</v>
      </c>
      <c r="I11" s="241" t="s">
        <v>102</v>
      </c>
      <c r="J11" s="315" t="s">
        <v>0</v>
      </c>
      <c r="K11" s="16"/>
      <c r="L11" s="346" t="s">
        <v>121</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row>
    <row r="12" spans="1:51" ht="12.75" customHeight="1" x14ac:dyDescent="0.2">
      <c r="A12" s="27" t="s">
        <v>1</v>
      </c>
      <c r="B12" s="215" t="s">
        <v>97</v>
      </c>
      <c r="C12" s="242" t="s">
        <v>26</v>
      </c>
      <c r="D12" s="30"/>
      <c r="E12" s="1">
        <v>0</v>
      </c>
      <c r="F12" s="2">
        <f>ROUND(E12*(1+$J$8), 0)</f>
        <v>0</v>
      </c>
      <c r="G12" s="2">
        <f>ROUND(F12*(1+$J$8), 0)</f>
        <v>0</v>
      </c>
      <c r="H12" s="2">
        <f>ROUND(G12*(1+$J$8), 0)</f>
        <v>0</v>
      </c>
      <c r="I12" s="2">
        <f>ROUND(H12*(1+$J$8), 0)</f>
        <v>0</v>
      </c>
      <c r="J12" s="32">
        <f t="shared" ref="J12:J23" si="0">SUM(E12:I12)</f>
        <v>0</v>
      </c>
      <c r="K12" s="33"/>
      <c r="L12" s="347"/>
    </row>
    <row r="13" spans="1:51" ht="12.75" customHeight="1" x14ac:dyDescent="0.2">
      <c r="A13" s="27"/>
      <c r="B13" s="243"/>
      <c r="C13" s="220" t="s">
        <v>27</v>
      </c>
      <c r="D13" s="219">
        <f>$J$4</f>
        <v>0.41980000000000001</v>
      </c>
      <c r="E13" s="221">
        <f>E12*$D$13</f>
        <v>0</v>
      </c>
      <c r="F13" s="221">
        <f>F12*$D$13</f>
        <v>0</v>
      </c>
      <c r="G13" s="221">
        <f>G12*$D$13</f>
        <v>0</v>
      </c>
      <c r="H13" s="221">
        <f>H12*$D$13</f>
        <v>0</v>
      </c>
      <c r="I13" s="221">
        <f>I12*$D$13</f>
        <v>0</v>
      </c>
      <c r="J13" s="32">
        <f t="shared" si="0"/>
        <v>0</v>
      </c>
      <c r="K13" s="33"/>
      <c r="L13" s="347"/>
    </row>
    <row r="14" spans="1:51" ht="12.75" customHeight="1" x14ac:dyDescent="0.2">
      <c r="A14" s="27"/>
      <c r="B14" s="215" t="s">
        <v>93</v>
      </c>
      <c r="C14" s="242" t="s">
        <v>26</v>
      </c>
      <c r="D14" s="30"/>
      <c r="E14" s="2">
        <v>0</v>
      </c>
      <c r="F14" s="2">
        <f>ROUND(E14*(1+$J$8), 0)</f>
        <v>0</v>
      </c>
      <c r="G14" s="2">
        <f>ROUND(F14*(1+$J$8), 0)</f>
        <v>0</v>
      </c>
      <c r="H14" s="2">
        <f>ROUND(G14*(1+$J$8), 0)</f>
        <v>0</v>
      </c>
      <c r="I14" s="2">
        <f>ROUND(H14*(1+$J$8), 0)</f>
        <v>0</v>
      </c>
      <c r="J14" s="32">
        <f t="shared" si="0"/>
        <v>0</v>
      </c>
      <c r="K14" s="33"/>
      <c r="L14" s="347"/>
    </row>
    <row r="15" spans="1:51" ht="12.75" customHeight="1" x14ac:dyDescent="0.2">
      <c r="A15" s="27"/>
      <c r="B15" s="243"/>
      <c r="C15" s="220" t="s">
        <v>27</v>
      </c>
      <c r="D15" s="219">
        <f>$J$4</f>
        <v>0.41980000000000001</v>
      </c>
      <c r="E15" s="222">
        <f>E14*$D$15</f>
        <v>0</v>
      </c>
      <c r="F15" s="222">
        <f>F14*$D$15</f>
        <v>0</v>
      </c>
      <c r="G15" s="222">
        <f>G14*$D$15</f>
        <v>0</v>
      </c>
      <c r="H15" s="222">
        <f>H14*$D$15</f>
        <v>0</v>
      </c>
      <c r="I15" s="222">
        <f>I14*$D$15</f>
        <v>0</v>
      </c>
      <c r="J15" s="32">
        <f t="shared" si="0"/>
        <v>0</v>
      </c>
      <c r="K15" s="33"/>
      <c r="L15" s="347"/>
    </row>
    <row r="16" spans="1:51" ht="12.75" customHeight="1" x14ac:dyDescent="0.2">
      <c r="A16" s="27"/>
      <c r="B16" s="215" t="s">
        <v>94</v>
      </c>
      <c r="C16" s="242" t="s">
        <v>26</v>
      </c>
      <c r="D16" s="30"/>
      <c r="E16" s="2">
        <v>0</v>
      </c>
      <c r="F16" s="2">
        <f>ROUND(E16*(1+$J$8), 0)</f>
        <v>0</v>
      </c>
      <c r="G16" s="2">
        <f>ROUND(F16*(1+$J$8), 0)</f>
        <v>0</v>
      </c>
      <c r="H16" s="2">
        <f>ROUND(G16*(1+$J$8), 0)</f>
        <v>0</v>
      </c>
      <c r="I16" s="2">
        <f>ROUND(H16*(1+$J$8), 0)</f>
        <v>0</v>
      </c>
      <c r="J16" s="32">
        <f t="shared" si="0"/>
        <v>0</v>
      </c>
      <c r="L16" s="318"/>
    </row>
    <row r="17" spans="1:51" ht="12.75" customHeight="1" x14ac:dyDescent="0.2">
      <c r="A17" s="27"/>
      <c r="B17" s="243"/>
      <c r="C17" s="218" t="s">
        <v>27</v>
      </c>
      <c r="D17" s="219">
        <f>$J$4</f>
        <v>0.41980000000000001</v>
      </c>
      <c r="E17" s="222">
        <f>E16*$D$17</f>
        <v>0</v>
      </c>
      <c r="F17" s="222">
        <f>F16*$D$17</f>
        <v>0</v>
      </c>
      <c r="G17" s="222">
        <f>G16*$D$17</f>
        <v>0</v>
      </c>
      <c r="H17" s="222">
        <f>H16*$D$17</f>
        <v>0</v>
      </c>
      <c r="I17" s="222">
        <f>I16*$D$17</f>
        <v>0</v>
      </c>
      <c r="J17" s="32">
        <f t="shared" si="0"/>
        <v>0</v>
      </c>
      <c r="L17" s="318"/>
    </row>
    <row r="18" spans="1:51" ht="12.75" customHeight="1" x14ac:dyDescent="0.2">
      <c r="A18" s="27"/>
      <c r="B18" s="215" t="s">
        <v>95</v>
      </c>
      <c r="C18" s="242" t="s">
        <v>26</v>
      </c>
      <c r="D18" s="30"/>
      <c r="E18" s="2">
        <v>0</v>
      </c>
      <c r="F18" s="2">
        <f>ROUND(E18*(1+$J$8), 0)</f>
        <v>0</v>
      </c>
      <c r="G18" s="2">
        <f>ROUND(F18*(1+$J$8), 0)</f>
        <v>0</v>
      </c>
      <c r="H18" s="2">
        <f>ROUND(G18*(1+$J$8), 0)</f>
        <v>0</v>
      </c>
      <c r="I18" s="2">
        <f>ROUND(H18*(1+$J$8), 0)</f>
        <v>0</v>
      </c>
      <c r="J18" s="32">
        <f t="shared" si="0"/>
        <v>0</v>
      </c>
      <c r="L18" s="318"/>
    </row>
    <row r="19" spans="1:51" ht="12.75" customHeight="1" x14ac:dyDescent="0.2">
      <c r="A19" s="27"/>
      <c r="B19" s="243"/>
      <c r="C19" s="218" t="s">
        <v>27</v>
      </c>
      <c r="D19" s="219">
        <f>$J$4</f>
        <v>0.41980000000000001</v>
      </c>
      <c r="E19" s="222">
        <f>E18*$D$19</f>
        <v>0</v>
      </c>
      <c r="F19" s="222">
        <f>F18*$D$19</f>
        <v>0</v>
      </c>
      <c r="G19" s="222">
        <f>G18*$D$19</f>
        <v>0</v>
      </c>
      <c r="H19" s="222">
        <f>H18*$D$19</f>
        <v>0</v>
      </c>
      <c r="I19" s="222">
        <f>I18*$D$19</f>
        <v>0</v>
      </c>
      <c r="J19" s="32">
        <f t="shared" si="0"/>
        <v>0</v>
      </c>
      <c r="L19" s="318"/>
    </row>
    <row r="20" spans="1:51" ht="12.75" customHeight="1" x14ac:dyDescent="0.2">
      <c r="A20" s="27"/>
      <c r="B20" s="215" t="s">
        <v>96</v>
      </c>
      <c r="C20" s="242" t="s">
        <v>26</v>
      </c>
      <c r="D20" s="30"/>
      <c r="E20" s="2">
        <v>0</v>
      </c>
      <c r="F20" s="2">
        <f>ROUND(E20*(1+$J$8), 0)</f>
        <v>0</v>
      </c>
      <c r="G20" s="2">
        <f>ROUND(F20*(1+$J$8), 0)</f>
        <v>0</v>
      </c>
      <c r="H20" s="2">
        <f>ROUND(G20*(1+$J$8), 0)</f>
        <v>0</v>
      </c>
      <c r="I20" s="2">
        <f>ROUND(H20*(1+$J$8), 0)</f>
        <v>0</v>
      </c>
      <c r="J20" s="32">
        <f t="shared" si="0"/>
        <v>0</v>
      </c>
      <c r="L20" s="318"/>
    </row>
    <row r="21" spans="1:51" ht="12.75" customHeight="1" x14ac:dyDescent="0.2">
      <c r="A21" s="27"/>
      <c r="B21" s="243"/>
      <c r="C21" s="218" t="s">
        <v>27</v>
      </c>
      <c r="D21" s="219">
        <f>$J$4</f>
        <v>0.41980000000000001</v>
      </c>
      <c r="E21" s="222">
        <f>E20*$D$21</f>
        <v>0</v>
      </c>
      <c r="F21" s="222">
        <f>F20*$D$21</f>
        <v>0</v>
      </c>
      <c r="G21" s="222">
        <f>G20*$D$21</f>
        <v>0</v>
      </c>
      <c r="H21" s="222">
        <f>H20*$D$21</f>
        <v>0</v>
      </c>
      <c r="I21" s="222">
        <f>I20*$D$21</f>
        <v>0</v>
      </c>
      <c r="J21" s="32">
        <f t="shared" si="0"/>
        <v>0</v>
      </c>
      <c r="L21" s="317"/>
    </row>
    <row r="22" spans="1:51" ht="12.75" customHeight="1" x14ac:dyDescent="0.2">
      <c r="A22" s="27"/>
      <c r="B22" s="215" t="s">
        <v>28</v>
      </c>
      <c r="C22" s="242" t="s">
        <v>26</v>
      </c>
      <c r="D22" s="30"/>
      <c r="E22" s="2">
        <v>0</v>
      </c>
      <c r="F22" s="2">
        <f>ROUND(E22*(1+$J$8), 0)</f>
        <v>0</v>
      </c>
      <c r="G22" s="2">
        <f>ROUND(F22*(1+$J$8), 0)</f>
        <v>0</v>
      </c>
      <c r="H22" s="2">
        <f>ROUND(G22*(1+$J$8), 0)</f>
        <v>0</v>
      </c>
      <c r="I22" s="2">
        <f>ROUND(H22*(1+$J$8), 0)</f>
        <v>0</v>
      </c>
      <c r="J22" s="32">
        <f t="shared" si="0"/>
        <v>0</v>
      </c>
      <c r="K22" s="33"/>
      <c r="L22" s="317"/>
    </row>
    <row r="23" spans="1:51" ht="12.75" customHeight="1" x14ac:dyDescent="0.2">
      <c r="A23" s="27"/>
      <c r="B23" s="243"/>
      <c r="C23" s="218" t="s">
        <v>27</v>
      </c>
      <c r="D23" s="219">
        <f>$J$4</f>
        <v>0.41980000000000001</v>
      </c>
      <c r="E23" s="222">
        <f>E22*$D$23</f>
        <v>0</v>
      </c>
      <c r="F23" s="222">
        <f>F22*$D$23</f>
        <v>0</v>
      </c>
      <c r="G23" s="222">
        <f>G22*$D$23</f>
        <v>0</v>
      </c>
      <c r="H23" s="222">
        <f>H22*$D$23</f>
        <v>0</v>
      </c>
      <c r="I23" s="222">
        <f>I22*$D$23</f>
        <v>0</v>
      </c>
      <c r="J23" s="32">
        <f t="shared" si="0"/>
        <v>0</v>
      </c>
      <c r="K23" s="33"/>
      <c r="L23" s="317"/>
    </row>
    <row r="24" spans="1:51" ht="5.0999999999999996" customHeight="1" x14ac:dyDescent="0.2">
      <c r="A24" s="27"/>
      <c r="B24" s="243"/>
      <c r="C24" s="30"/>
      <c r="D24" s="165"/>
      <c r="E24" s="17"/>
      <c r="F24" s="17"/>
      <c r="G24" s="17"/>
      <c r="H24" s="17"/>
      <c r="I24" s="17"/>
      <c r="J24" s="32"/>
      <c r="K24" s="33"/>
    </row>
    <row r="25" spans="1:51" ht="12.75" customHeight="1" x14ac:dyDescent="0.2">
      <c r="A25" s="27"/>
      <c r="B25" s="244" t="s">
        <v>9</v>
      </c>
      <c r="C25" s="245" t="s">
        <v>26</v>
      </c>
      <c r="D25" s="165"/>
      <c r="E25" s="17">
        <f t="shared" ref="E25:I26" si="1">E12+E14+E16+E18+E20+E22</f>
        <v>0</v>
      </c>
      <c r="F25" s="17">
        <f t="shared" si="1"/>
        <v>0</v>
      </c>
      <c r="G25" s="17">
        <f t="shared" si="1"/>
        <v>0</v>
      </c>
      <c r="H25" s="17">
        <f t="shared" si="1"/>
        <v>0</v>
      </c>
      <c r="I25" s="17">
        <f t="shared" si="1"/>
        <v>0</v>
      </c>
      <c r="J25" s="32">
        <f>SUM(E25:I25)</f>
        <v>0</v>
      </c>
      <c r="K25" s="33"/>
    </row>
    <row r="26" spans="1:51" s="192" customFormat="1" ht="12.75" customHeight="1" x14ac:dyDescent="0.2">
      <c r="A26" s="35"/>
      <c r="B26" s="44"/>
      <c r="C26" s="246" t="s">
        <v>27</v>
      </c>
      <c r="D26" s="49"/>
      <c r="E26" s="37">
        <f t="shared" si="1"/>
        <v>0</v>
      </c>
      <c r="F26" s="37">
        <f t="shared" si="1"/>
        <v>0</v>
      </c>
      <c r="G26" s="37">
        <f t="shared" si="1"/>
        <v>0</v>
      </c>
      <c r="H26" s="37">
        <f t="shared" si="1"/>
        <v>0</v>
      </c>
      <c r="I26" s="37">
        <f t="shared" si="1"/>
        <v>0</v>
      </c>
      <c r="J26" s="38">
        <f>SUM(E26:I26)</f>
        <v>0</v>
      </c>
      <c r="K26" s="255"/>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row>
    <row r="27" spans="1:51" s="192" customFormat="1" ht="12.75" customHeight="1" x14ac:dyDescent="0.2">
      <c r="A27" s="35"/>
      <c r="B27" s="44"/>
      <c r="C27" s="245" t="s">
        <v>0</v>
      </c>
      <c r="D27" s="247"/>
      <c r="E27" s="51">
        <f>SUM(E25:E26)</f>
        <v>0</v>
      </c>
      <c r="F27" s="51">
        <f>SUM(F25:F26)</f>
        <v>0</v>
      </c>
      <c r="G27" s="51">
        <f>SUM(G25:G26)</f>
        <v>0</v>
      </c>
      <c r="H27" s="51">
        <f>SUM(H25:H26)</f>
        <v>0</v>
      </c>
      <c r="I27" s="51">
        <f>SUM(I25:I26)</f>
        <v>0</v>
      </c>
      <c r="J27" s="45">
        <f>SUM(E27:I27)</f>
        <v>0</v>
      </c>
      <c r="K27" s="255"/>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row>
    <row r="28" spans="1:51" ht="5.0999999999999996" customHeight="1" x14ac:dyDescent="0.2">
      <c r="A28" s="27"/>
      <c r="B28" s="243"/>
      <c r="C28" s="44"/>
      <c r="D28" s="44"/>
      <c r="E28" s="17"/>
      <c r="F28" s="17"/>
      <c r="G28" s="17"/>
      <c r="H28" s="17"/>
      <c r="I28" s="17"/>
      <c r="J28" s="32"/>
    </row>
    <row r="29" spans="1:51" ht="12.75" customHeight="1" x14ac:dyDescent="0.2">
      <c r="A29" s="27"/>
      <c r="B29" s="215" t="s">
        <v>29</v>
      </c>
      <c r="C29" s="242" t="s">
        <v>26</v>
      </c>
      <c r="D29" s="30"/>
      <c r="E29" s="2">
        <v>0</v>
      </c>
      <c r="F29" s="2">
        <f>ROUND(E29*(1+$J$8), 0)</f>
        <v>0</v>
      </c>
      <c r="G29" s="2">
        <f>ROUND(F29*(1+$J$8), 0)</f>
        <v>0</v>
      </c>
      <c r="H29" s="2">
        <f>ROUND(G29*(1+$J$8), 0)</f>
        <v>0</v>
      </c>
      <c r="I29" s="2">
        <f>ROUND(H29*(1+$J$8), 0)</f>
        <v>0</v>
      </c>
      <c r="J29" s="32">
        <f t="shared" ref="J29:J40" si="2">SUM(E29:I29)</f>
        <v>0</v>
      </c>
    </row>
    <row r="30" spans="1:51" ht="12.75" customHeight="1" x14ac:dyDescent="0.2">
      <c r="A30" s="27"/>
      <c r="B30" s="243"/>
      <c r="C30" s="218" t="s">
        <v>27</v>
      </c>
      <c r="D30" s="219">
        <f>$J$4</f>
        <v>0.41980000000000001</v>
      </c>
      <c r="E30" s="223">
        <f>E29*$D$30</f>
        <v>0</v>
      </c>
      <c r="F30" s="223">
        <f>F29*$D$30</f>
        <v>0</v>
      </c>
      <c r="G30" s="223">
        <f>G29*$D$30</f>
        <v>0</v>
      </c>
      <c r="H30" s="223">
        <f>H29*$D$30</f>
        <v>0</v>
      </c>
      <c r="I30" s="223">
        <f>I29*$D$30</f>
        <v>0</v>
      </c>
      <c r="J30" s="32">
        <f t="shared" si="2"/>
        <v>0</v>
      </c>
    </row>
    <row r="31" spans="1:51" ht="12.75" customHeight="1" x14ac:dyDescent="0.2">
      <c r="A31" s="27"/>
      <c r="B31" s="215" t="s">
        <v>30</v>
      </c>
      <c r="C31" s="242" t="s">
        <v>26</v>
      </c>
      <c r="D31" s="30"/>
      <c r="E31" s="2">
        <v>0</v>
      </c>
      <c r="F31" s="2">
        <f>ROUND(E31*(1+$J$8), 0)</f>
        <v>0</v>
      </c>
      <c r="G31" s="2">
        <f>ROUND(F31*(1+$J$8), 0)</f>
        <v>0</v>
      </c>
      <c r="H31" s="2">
        <f>ROUND(G31*(1+$J$8), 0)</f>
        <v>0</v>
      </c>
      <c r="I31" s="2">
        <f>ROUND(H31*(1+$J$8), 0)</f>
        <v>0</v>
      </c>
      <c r="J31" s="32">
        <f t="shared" si="2"/>
        <v>0</v>
      </c>
      <c r="K31" s="33"/>
    </row>
    <row r="32" spans="1:51" ht="12.75" customHeight="1" x14ac:dyDescent="0.2">
      <c r="A32" s="27"/>
      <c r="B32" s="243"/>
      <c r="C32" s="218" t="s">
        <v>27</v>
      </c>
      <c r="D32" s="219">
        <f>$J$4</f>
        <v>0.41980000000000001</v>
      </c>
      <c r="E32" s="223">
        <f>E31*$D$32</f>
        <v>0</v>
      </c>
      <c r="F32" s="223">
        <f>F31*$D$32</f>
        <v>0</v>
      </c>
      <c r="G32" s="223">
        <f>G31*$D$32</f>
        <v>0</v>
      </c>
      <c r="H32" s="223">
        <f>H31*$D$32</f>
        <v>0</v>
      </c>
      <c r="I32" s="223">
        <f>I31*$D$32</f>
        <v>0</v>
      </c>
      <c r="J32" s="32">
        <f t="shared" si="2"/>
        <v>0</v>
      </c>
      <c r="K32" s="33"/>
    </row>
    <row r="33" spans="1:12" ht="12.75" customHeight="1" x14ac:dyDescent="0.2">
      <c r="A33" s="27"/>
      <c r="B33" s="215" t="s">
        <v>55</v>
      </c>
      <c r="C33" s="242" t="s">
        <v>26</v>
      </c>
      <c r="D33" s="30"/>
      <c r="E33" s="2">
        <v>0</v>
      </c>
      <c r="F33" s="2">
        <f>ROUND(E33*(1+$J$8), 0)</f>
        <v>0</v>
      </c>
      <c r="G33" s="2">
        <f>ROUND(F33*(1+$J$8), 0)</f>
        <v>0</v>
      </c>
      <c r="H33" s="2">
        <f>ROUND(G33*(1+$J$8), 0)</f>
        <v>0</v>
      </c>
      <c r="I33" s="2">
        <f>ROUND(H33*(1+$J$8), 0)</f>
        <v>0</v>
      </c>
      <c r="J33" s="32">
        <f t="shared" si="2"/>
        <v>0</v>
      </c>
      <c r="L33" s="313"/>
    </row>
    <row r="34" spans="1:12" ht="12.75" customHeight="1" x14ac:dyDescent="0.2">
      <c r="A34" s="27"/>
      <c r="B34" s="243"/>
      <c r="C34" s="218" t="s">
        <v>27</v>
      </c>
      <c r="D34" s="219">
        <f>$J$5</f>
        <v>8.0199999999999994E-2</v>
      </c>
      <c r="E34" s="223">
        <f>E33*$D$34</f>
        <v>0</v>
      </c>
      <c r="F34" s="223">
        <f>F33*$D$34</f>
        <v>0</v>
      </c>
      <c r="G34" s="223">
        <f>G33*$D$34</f>
        <v>0</v>
      </c>
      <c r="H34" s="223">
        <f>H33*$D$34</f>
        <v>0</v>
      </c>
      <c r="I34" s="223">
        <f>I33*$D$34</f>
        <v>0</v>
      </c>
      <c r="J34" s="32">
        <f t="shared" si="2"/>
        <v>0</v>
      </c>
      <c r="L34" s="313"/>
    </row>
    <row r="35" spans="1:12" ht="12.75" customHeight="1" x14ac:dyDescent="0.2">
      <c r="A35" s="27"/>
      <c r="B35" s="215" t="s">
        <v>31</v>
      </c>
      <c r="C35" s="242" t="s">
        <v>26</v>
      </c>
      <c r="D35" s="30"/>
      <c r="E35" s="2">
        <v>0</v>
      </c>
      <c r="F35" s="2">
        <f>ROUND(E35*(1+$J$8), 0)</f>
        <v>0</v>
      </c>
      <c r="G35" s="2">
        <f>ROUND(F35*(1+$J$8), 0)</f>
        <v>0</v>
      </c>
      <c r="H35" s="2">
        <f>ROUND(G35*(1+$J$8), 0)</f>
        <v>0</v>
      </c>
      <c r="I35" s="2">
        <f>ROUND(H35*(1+$J$8), 0)</f>
        <v>0</v>
      </c>
      <c r="J35" s="32">
        <f t="shared" si="2"/>
        <v>0</v>
      </c>
      <c r="L35" s="313"/>
    </row>
    <row r="36" spans="1:12" ht="12.75" customHeight="1" x14ac:dyDescent="0.2">
      <c r="A36" s="27"/>
      <c r="B36" s="243"/>
      <c r="C36" s="218" t="s">
        <v>27</v>
      </c>
      <c r="D36" s="219">
        <f>$J$6</f>
        <v>1E-3</v>
      </c>
      <c r="E36" s="223">
        <f>E35*$D$36</f>
        <v>0</v>
      </c>
      <c r="F36" s="223">
        <f>F35*$D$36</f>
        <v>0</v>
      </c>
      <c r="G36" s="223">
        <f>G35*$D$36</f>
        <v>0</v>
      </c>
      <c r="H36" s="223">
        <f>H35*$D$36</f>
        <v>0</v>
      </c>
      <c r="I36" s="223">
        <f>I35*$D$36</f>
        <v>0</v>
      </c>
      <c r="J36" s="32">
        <f t="shared" si="2"/>
        <v>0</v>
      </c>
      <c r="L36" s="313"/>
    </row>
    <row r="37" spans="1:12" ht="12.75" customHeight="1" x14ac:dyDescent="0.2">
      <c r="A37" s="27"/>
      <c r="B37" s="215" t="s">
        <v>92</v>
      </c>
      <c r="C37" s="242" t="s">
        <v>26</v>
      </c>
      <c r="D37" s="30"/>
      <c r="E37" s="2">
        <v>0</v>
      </c>
      <c r="F37" s="2">
        <f>ROUND(E37*(1+$J$8), 0)</f>
        <v>0</v>
      </c>
      <c r="G37" s="2">
        <f>ROUND(F37*(1+$J$8), 0)</f>
        <v>0</v>
      </c>
      <c r="H37" s="2">
        <f>ROUND(G37*(1+$J$8), 0)</f>
        <v>0</v>
      </c>
      <c r="I37" s="2">
        <f>ROUND(H37*(1+$J$8), 0)</f>
        <v>0</v>
      </c>
      <c r="J37" s="32">
        <f t="shared" si="2"/>
        <v>0</v>
      </c>
      <c r="L37" s="313"/>
    </row>
    <row r="38" spans="1:12" ht="12.75" customHeight="1" x14ac:dyDescent="0.2">
      <c r="A38" s="27"/>
      <c r="B38" s="243"/>
      <c r="C38" s="218" t="s">
        <v>27</v>
      </c>
      <c r="D38" s="219">
        <f>$J$4</f>
        <v>0.41980000000000001</v>
      </c>
      <c r="E38" s="223">
        <f>E37*$D$38</f>
        <v>0</v>
      </c>
      <c r="F38" s="223">
        <f>F37*$D$38</f>
        <v>0</v>
      </c>
      <c r="G38" s="223">
        <f>G37*$D$38</f>
        <v>0</v>
      </c>
      <c r="H38" s="223">
        <f>H37*$D$38</f>
        <v>0</v>
      </c>
      <c r="I38" s="223">
        <f>I37*$D$38</f>
        <v>0</v>
      </c>
      <c r="J38" s="32">
        <f t="shared" si="2"/>
        <v>0</v>
      </c>
      <c r="L38" s="313"/>
    </row>
    <row r="39" spans="1:12" x14ac:dyDescent="0.2">
      <c r="A39" s="27"/>
      <c r="B39" s="215" t="s">
        <v>32</v>
      </c>
      <c r="C39" s="242" t="s">
        <v>26</v>
      </c>
      <c r="D39" s="30"/>
      <c r="E39" s="2">
        <v>0</v>
      </c>
      <c r="F39" s="2">
        <f>ROUND(E39*(1+$J$8), 0)</f>
        <v>0</v>
      </c>
      <c r="G39" s="2">
        <f>ROUND(F39*(1+$J$8), 0)</f>
        <v>0</v>
      </c>
      <c r="H39" s="2">
        <f>ROUND(G39*(1+$J$8), 0)</f>
        <v>0</v>
      </c>
      <c r="I39" s="2">
        <f>ROUND(H39*(1+$J$8), 0)</f>
        <v>0</v>
      </c>
      <c r="J39" s="32">
        <f t="shared" si="2"/>
        <v>0</v>
      </c>
    </row>
    <row r="40" spans="1:12" x14ac:dyDescent="0.2">
      <c r="A40" s="27"/>
      <c r="B40" s="243"/>
      <c r="C40" s="218" t="s">
        <v>27</v>
      </c>
      <c r="D40" s="219">
        <f>$J$7</f>
        <v>7.7499999999999999E-2</v>
      </c>
      <c r="E40" s="223">
        <f>E39*$D$40</f>
        <v>0</v>
      </c>
      <c r="F40" s="223">
        <f>F39*$D$40</f>
        <v>0</v>
      </c>
      <c r="G40" s="223">
        <f>G39*$D$40</f>
        <v>0</v>
      </c>
      <c r="H40" s="223">
        <f>H39*$D$40</f>
        <v>0</v>
      </c>
      <c r="I40" s="223">
        <f>I39*$D$40</f>
        <v>0</v>
      </c>
      <c r="J40" s="32">
        <f t="shared" si="2"/>
        <v>0</v>
      </c>
    </row>
    <row r="41" spans="1:12" ht="6" customHeight="1" x14ac:dyDescent="0.2">
      <c r="A41" s="27"/>
      <c r="B41" s="243"/>
      <c r="C41" s="30"/>
      <c r="D41" s="165"/>
      <c r="E41" s="17"/>
      <c r="F41" s="17"/>
      <c r="G41" s="17"/>
      <c r="H41" s="17"/>
      <c r="I41" s="17"/>
      <c r="J41" s="32"/>
    </row>
    <row r="42" spans="1:12" x14ac:dyDescent="0.2">
      <c r="A42" s="27"/>
      <c r="B42" s="244" t="s">
        <v>10</v>
      </c>
      <c r="C42" s="245" t="s">
        <v>26</v>
      </c>
      <c r="D42" s="165"/>
      <c r="E42" s="17">
        <f t="shared" ref="E42:I43" si="3">E29+E31+E33+E35+E37+E39</f>
        <v>0</v>
      </c>
      <c r="F42" s="17">
        <f t="shared" si="3"/>
        <v>0</v>
      </c>
      <c r="G42" s="17">
        <f t="shared" si="3"/>
        <v>0</v>
      </c>
      <c r="H42" s="17">
        <f t="shared" si="3"/>
        <v>0</v>
      </c>
      <c r="I42" s="17">
        <f t="shared" si="3"/>
        <v>0</v>
      </c>
      <c r="J42" s="32">
        <f>SUM(E42:I42)</f>
        <v>0</v>
      </c>
    </row>
    <row r="43" spans="1:12" x14ac:dyDescent="0.2">
      <c r="A43" s="27"/>
      <c r="B43" s="215"/>
      <c r="C43" s="246" t="s">
        <v>27</v>
      </c>
      <c r="D43" s="173"/>
      <c r="E43" s="37">
        <f t="shared" si="3"/>
        <v>0</v>
      </c>
      <c r="F43" s="37">
        <f t="shared" si="3"/>
        <v>0</v>
      </c>
      <c r="G43" s="37">
        <f t="shared" si="3"/>
        <v>0</v>
      </c>
      <c r="H43" s="37">
        <f t="shared" si="3"/>
        <v>0</v>
      </c>
      <c r="I43" s="37">
        <f t="shared" si="3"/>
        <v>0</v>
      </c>
      <c r="J43" s="38">
        <f>SUM(E43:I43)</f>
        <v>0</v>
      </c>
    </row>
    <row r="44" spans="1:12" x14ac:dyDescent="0.2">
      <c r="A44" s="27"/>
      <c r="B44" s="243"/>
      <c r="C44" s="245" t="s">
        <v>0</v>
      </c>
      <c r="D44" s="30"/>
      <c r="E44" s="51">
        <f>SUM(E42:E43)</f>
        <v>0</v>
      </c>
      <c r="F44" s="51">
        <f>SUM(F42:F43)</f>
        <v>0</v>
      </c>
      <c r="G44" s="51">
        <f>SUM(G42:G43)</f>
        <v>0</v>
      </c>
      <c r="H44" s="51">
        <f>SUM(H42:H43)</f>
        <v>0</v>
      </c>
      <c r="I44" s="51">
        <f>SUM(I42:I43)</f>
        <v>0</v>
      </c>
      <c r="J44" s="45">
        <f>SUM(E44:I44)</f>
        <v>0</v>
      </c>
    </row>
    <row r="45" spans="1:12" ht="5.0999999999999996" customHeight="1" x14ac:dyDescent="0.2">
      <c r="A45" s="27"/>
      <c r="B45" s="243"/>
      <c r="C45" s="30"/>
      <c r="D45" s="30"/>
      <c r="E45" s="51"/>
      <c r="F45" s="51"/>
      <c r="G45" s="51"/>
      <c r="H45" s="51"/>
      <c r="I45" s="51"/>
      <c r="J45" s="45"/>
    </row>
    <row r="46" spans="1:12" x14ac:dyDescent="0.2">
      <c r="A46" s="27"/>
      <c r="B46" s="244" t="s">
        <v>36</v>
      </c>
      <c r="C46" s="245" t="s">
        <v>26</v>
      </c>
      <c r="D46" s="30"/>
      <c r="E46" s="17">
        <f t="shared" ref="E46:I47" si="4">E25+E42</f>
        <v>0</v>
      </c>
      <c r="F46" s="17">
        <f t="shared" si="4"/>
        <v>0</v>
      </c>
      <c r="G46" s="17">
        <f t="shared" si="4"/>
        <v>0</v>
      </c>
      <c r="H46" s="17">
        <f t="shared" si="4"/>
        <v>0</v>
      </c>
      <c r="I46" s="17">
        <f t="shared" si="4"/>
        <v>0</v>
      </c>
      <c r="J46" s="32">
        <f>SUM(E46:I46)</f>
        <v>0</v>
      </c>
    </row>
    <row r="47" spans="1:12" x14ac:dyDescent="0.2">
      <c r="A47" s="27"/>
      <c r="B47" s="248"/>
      <c r="C47" s="246" t="s">
        <v>27</v>
      </c>
      <c r="D47" s="49"/>
      <c r="E47" s="37">
        <f t="shared" si="4"/>
        <v>0</v>
      </c>
      <c r="F47" s="37">
        <f t="shared" si="4"/>
        <v>0</v>
      </c>
      <c r="G47" s="37">
        <f t="shared" si="4"/>
        <v>0</v>
      </c>
      <c r="H47" s="37">
        <f t="shared" si="4"/>
        <v>0</v>
      </c>
      <c r="I47" s="37">
        <f t="shared" si="4"/>
        <v>0</v>
      </c>
      <c r="J47" s="38">
        <f>SUM(E47:I47)</f>
        <v>0</v>
      </c>
    </row>
    <row r="48" spans="1:12" x14ac:dyDescent="0.2">
      <c r="A48" s="27"/>
      <c r="B48" s="243"/>
      <c r="C48" s="245" t="s">
        <v>0</v>
      </c>
      <c r="D48" s="30"/>
      <c r="E48" s="51">
        <f>SUM(E46:E47)</f>
        <v>0</v>
      </c>
      <c r="F48" s="51">
        <f>SUM(F46:F47)</f>
        <v>0</v>
      </c>
      <c r="G48" s="51">
        <f>SUM(G46:G47)</f>
        <v>0</v>
      </c>
      <c r="H48" s="51">
        <f>SUM(H46:H47)</f>
        <v>0</v>
      </c>
      <c r="I48" s="51">
        <f>SUM(I46:I47)</f>
        <v>0</v>
      </c>
      <c r="J48" s="45">
        <f>SUM(E48:I48)</f>
        <v>0</v>
      </c>
    </row>
    <row r="49" spans="1:13" ht="5.0999999999999996" customHeight="1" x14ac:dyDescent="0.2">
      <c r="A49" s="27"/>
      <c r="B49" s="243"/>
      <c r="C49" s="30"/>
      <c r="D49" s="30"/>
      <c r="E49" s="17"/>
      <c r="F49" s="17"/>
      <c r="G49" s="17"/>
      <c r="H49" s="17"/>
      <c r="I49" s="17"/>
      <c r="J49" s="32"/>
    </row>
    <row r="50" spans="1:13" x14ac:dyDescent="0.2">
      <c r="A50" s="27" t="s">
        <v>2</v>
      </c>
      <c r="B50" s="30" t="s">
        <v>89</v>
      </c>
      <c r="C50" s="44"/>
      <c r="D50" s="30"/>
      <c r="E50" s="6">
        <v>0</v>
      </c>
      <c r="F50" s="6">
        <v>0</v>
      </c>
      <c r="G50" s="6">
        <v>0</v>
      </c>
      <c r="H50" s="6">
        <v>0</v>
      </c>
      <c r="I50" s="6">
        <v>0</v>
      </c>
      <c r="J50" s="32">
        <f>SUM(E50:I50)</f>
        <v>0</v>
      </c>
    </row>
    <row r="51" spans="1:13" x14ac:dyDescent="0.2">
      <c r="A51" s="27"/>
      <c r="B51" s="30" t="s">
        <v>37</v>
      </c>
      <c r="C51" s="44"/>
      <c r="D51" s="30"/>
      <c r="E51" s="6">
        <v>0</v>
      </c>
      <c r="F51" s="6">
        <v>0</v>
      </c>
      <c r="G51" s="6">
        <v>0</v>
      </c>
      <c r="H51" s="6">
        <v>0</v>
      </c>
      <c r="I51" s="6">
        <v>0</v>
      </c>
      <c r="J51" s="32">
        <f>SUM(E51:I51)</f>
        <v>0</v>
      </c>
    </row>
    <row r="52" spans="1:13" ht="5.0999999999999996" customHeight="1" x14ac:dyDescent="0.2">
      <c r="A52" s="27"/>
      <c r="B52" s="243"/>
      <c r="C52" s="30"/>
      <c r="D52" s="30"/>
      <c r="E52" s="175"/>
      <c r="F52" s="175"/>
      <c r="G52" s="175"/>
      <c r="H52" s="175"/>
      <c r="I52" s="175"/>
      <c r="J52" s="32"/>
    </row>
    <row r="53" spans="1:13" x14ac:dyDescent="0.2">
      <c r="A53" s="27" t="s">
        <v>3</v>
      </c>
      <c r="B53" s="30" t="s">
        <v>14</v>
      </c>
      <c r="C53" s="44"/>
      <c r="D53" s="30"/>
      <c r="E53" s="2">
        <v>0</v>
      </c>
      <c r="F53" s="2">
        <f t="shared" ref="F53:I54" si="5">ROUND(E53*(1+$J$9),0)</f>
        <v>0</v>
      </c>
      <c r="G53" s="2">
        <f t="shared" si="5"/>
        <v>0</v>
      </c>
      <c r="H53" s="2">
        <f t="shared" si="5"/>
        <v>0</v>
      </c>
      <c r="I53" s="2">
        <f t="shared" si="5"/>
        <v>0</v>
      </c>
      <c r="J53" s="32">
        <f>SUM(E53:I53)</f>
        <v>0</v>
      </c>
    </row>
    <row r="54" spans="1:13" x14ac:dyDescent="0.2">
      <c r="A54" s="27"/>
      <c r="B54" s="30" t="s">
        <v>15</v>
      </c>
      <c r="C54" s="44"/>
      <c r="D54" s="30"/>
      <c r="E54" s="2">
        <v>0</v>
      </c>
      <c r="F54" s="2">
        <f t="shared" si="5"/>
        <v>0</v>
      </c>
      <c r="G54" s="2">
        <f t="shared" si="5"/>
        <v>0</v>
      </c>
      <c r="H54" s="2">
        <f t="shared" si="5"/>
        <v>0</v>
      </c>
      <c r="I54" s="2">
        <f t="shared" si="5"/>
        <v>0</v>
      </c>
      <c r="J54" s="32">
        <f>SUM(E54:I54)</f>
        <v>0</v>
      </c>
    </row>
    <row r="55" spans="1:13" ht="5.0999999999999996" customHeight="1" x14ac:dyDescent="0.2">
      <c r="A55" s="27"/>
      <c r="B55" s="243"/>
      <c r="C55" s="30"/>
      <c r="D55" s="30"/>
      <c r="E55" s="17"/>
      <c r="F55" s="17"/>
      <c r="G55" s="17"/>
      <c r="H55" s="17"/>
      <c r="I55" s="17"/>
      <c r="J55" s="32"/>
    </row>
    <row r="56" spans="1:13" x14ac:dyDescent="0.2">
      <c r="A56" s="27" t="s">
        <v>4</v>
      </c>
      <c r="B56" s="215" t="s">
        <v>38</v>
      </c>
      <c r="C56" s="30"/>
      <c r="D56" s="30"/>
      <c r="E56" s="4">
        <v>0</v>
      </c>
      <c r="F56" s="4">
        <f>ROUND(E56*(1+$J$9),0)</f>
        <v>0</v>
      </c>
      <c r="G56" s="4">
        <f>ROUND(F56*(1+$J$9),0)</f>
        <v>0</v>
      </c>
      <c r="H56" s="4">
        <f>ROUND(G56*(1+$J$9),0)</f>
        <v>0</v>
      </c>
      <c r="I56" s="4">
        <f>ROUND(H56*(1+$J$9),0)</f>
        <v>0</v>
      </c>
      <c r="J56" s="32">
        <f>SUM(E56:I56)</f>
        <v>0</v>
      </c>
    </row>
    <row r="57" spans="1:13" ht="5.45" customHeight="1" x14ac:dyDescent="0.2">
      <c r="A57" s="27"/>
      <c r="B57" s="243"/>
      <c r="C57" s="30"/>
      <c r="D57" s="30"/>
      <c r="E57" s="17"/>
      <c r="F57" s="17"/>
      <c r="G57" s="17"/>
      <c r="H57" s="17"/>
      <c r="I57" s="17"/>
      <c r="J57" s="32"/>
    </row>
    <row r="58" spans="1:13" x14ac:dyDescent="0.2">
      <c r="A58" s="27" t="s">
        <v>5</v>
      </c>
      <c r="B58" s="30" t="s">
        <v>16</v>
      </c>
      <c r="C58" s="30"/>
      <c r="D58" s="30"/>
      <c r="E58" s="2">
        <v>0</v>
      </c>
      <c r="F58" s="2">
        <f t="shared" ref="F58:I61" si="6">ROUND(E58*(1+$J$9),0)</f>
        <v>0</v>
      </c>
      <c r="G58" s="2">
        <f t="shared" si="6"/>
        <v>0</v>
      </c>
      <c r="H58" s="2">
        <f t="shared" si="6"/>
        <v>0</v>
      </c>
      <c r="I58" s="2">
        <f t="shared" si="6"/>
        <v>0</v>
      </c>
      <c r="J58" s="32">
        <f t="shared" ref="J58:J66" si="7">SUM(E58:I58)</f>
        <v>0</v>
      </c>
    </row>
    <row r="59" spans="1:13" x14ac:dyDescent="0.2">
      <c r="A59" s="27"/>
      <c r="B59" s="30" t="s">
        <v>17</v>
      </c>
      <c r="C59" s="30"/>
      <c r="D59" s="30"/>
      <c r="E59" s="2">
        <v>0</v>
      </c>
      <c r="F59" s="2">
        <f t="shared" si="6"/>
        <v>0</v>
      </c>
      <c r="G59" s="2">
        <f t="shared" si="6"/>
        <v>0</v>
      </c>
      <c r="H59" s="2">
        <f t="shared" si="6"/>
        <v>0</v>
      </c>
      <c r="I59" s="2">
        <f t="shared" si="6"/>
        <v>0</v>
      </c>
      <c r="J59" s="32">
        <f t="shared" si="7"/>
        <v>0</v>
      </c>
    </row>
    <row r="60" spans="1:13" x14ac:dyDescent="0.2">
      <c r="A60" s="27"/>
      <c r="B60" s="30" t="s">
        <v>77</v>
      </c>
      <c r="C60" s="30"/>
      <c r="D60" s="30"/>
      <c r="E60" s="2">
        <v>0</v>
      </c>
      <c r="F60" s="2">
        <f t="shared" si="6"/>
        <v>0</v>
      </c>
      <c r="G60" s="2">
        <f t="shared" si="6"/>
        <v>0</v>
      </c>
      <c r="H60" s="2">
        <f t="shared" si="6"/>
        <v>0</v>
      </c>
      <c r="I60" s="2">
        <f t="shared" si="6"/>
        <v>0</v>
      </c>
      <c r="J60" s="32">
        <f t="shared" si="7"/>
        <v>0</v>
      </c>
    </row>
    <row r="61" spans="1:13" x14ac:dyDescent="0.2">
      <c r="A61" s="27"/>
      <c r="B61" s="30" t="s">
        <v>18</v>
      </c>
      <c r="C61" s="30"/>
      <c r="D61" s="30"/>
      <c r="E61" s="2">
        <v>0</v>
      </c>
      <c r="F61" s="2">
        <f t="shared" si="6"/>
        <v>0</v>
      </c>
      <c r="G61" s="2">
        <f t="shared" si="6"/>
        <v>0</v>
      </c>
      <c r="H61" s="2">
        <f t="shared" si="6"/>
        <v>0</v>
      </c>
      <c r="I61" s="2">
        <f t="shared" si="6"/>
        <v>0</v>
      </c>
      <c r="J61" s="32">
        <f t="shared" si="7"/>
        <v>0</v>
      </c>
      <c r="L61" s="192"/>
      <c r="M61" s="192"/>
    </row>
    <row r="62" spans="1:13" x14ac:dyDescent="0.2">
      <c r="A62" s="27"/>
      <c r="B62" s="30" t="s">
        <v>107</v>
      </c>
      <c r="C62" s="30"/>
      <c r="D62" s="30"/>
      <c r="E62" s="176">
        <v>0</v>
      </c>
      <c r="F62" s="2">
        <v>0</v>
      </c>
      <c r="G62" s="2">
        <v>0</v>
      </c>
      <c r="H62" s="2">
        <v>0</v>
      </c>
      <c r="I62" s="2">
        <v>0</v>
      </c>
      <c r="J62" s="32">
        <f t="shared" si="7"/>
        <v>0</v>
      </c>
      <c r="L62" s="239"/>
      <c r="M62" s="239"/>
    </row>
    <row r="63" spans="1:13" x14ac:dyDescent="0.2">
      <c r="A63" s="27"/>
      <c r="B63" s="30" t="s">
        <v>108</v>
      </c>
      <c r="C63" s="30"/>
      <c r="D63" s="30"/>
      <c r="E63" s="6">
        <v>0</v>
      </c>
      <c r="F63" s="4">
        <v>0</v>
      </c>
      <c r="G63" s="4">
        <v>0</v>
      </c>
      <c r="H63" s="4">
        <v>0</v>
      </c>
      <c r="I63" s="4">
        <v>0</v>
      </c>
      <c r="J63" s="32">
        <f t="shared" si="7"/>
        <v>0</v>
      </c>
      <c r="L63" s="239"/>
      <c r="M63" s="239"/>
    </row>
    <row r="64" spans="1:13" x14ac:dyDescent="0.2">
      <c r="A64" s="27"/>
      <c r="B64" s="30" t="s">
        <v>6</v>
      </c>
      <c r="C64" s="30"/>
      <c r="D64" s="30"/>
      <c r="E64" s="2">
        <v>0</v>
      </c>
      <c r="F64" s="176">
        <f>ROUND(E64*(1+$J$9),0)</f>
        <v>0</v>
      </c>
      <c r="G64" s="176">
        <f>ROUND(F64*(1+$J$9),0)</f>
        <v>0</v>
      </c>
      <c r="H64" s="176">
        <f>ROUND(G64*(1+$J$9),0)</f>
        <v>0</v>
      </c>
      <c r="I64" s="176">
        <f>ROUND(H64*(1+$J$9),0)</f>
        <v>0</v>
      </c>
      <c r="J64" s="32">
        <f t="shared" si="7"/>
        <v>0</v>
      </c>
    </row>
    <row r="65" spans="1:12" x14ac:dyDescent="0.2">
      <c r="A65" s="27"/>
      <c r="B65" s="49" t="s">
        <v>39</v>
      </c>
      <c r="C65" s="49"/>
      <c r="D65" s="49"/>
      <c r="E65" s="9">
        <f>ROUND($J$3*E33,0)</f>
        <v>0</v>
      </c>
      <c r="F65" s="9">
        <f>ROUND($J$3*F33,0)</f>
        <v>0</v>
      </c>
      <c r="G65" s="9">
        <f>ROUND($J$3*G33,0)</f>
        <v>0</v>
      </c>
      <c r="H65" s="9">
        <f>ROUND($J$3*H33,0)</f>
        <v>0</v>
      </c>
      <c r="I65" s="9">
        <f>ROUND($J$3*I33,0)</f>
        <v>0</v>
      </c>
      <c r="J65" s="38">
        <f t="shared" si="7"/>
        <v>0</v>
      </c>
      <c r="K65" s="50"/>
    </row>
    <row r="66" spans="1:12" x14ac:dyDescent="0.2">
      <c r="A66" s="27"/>
      <c r="B66" s="247" t="s">
        <v>19</v>
      </c>
      <c r="C66" s="30"/>
      <c r="D66" s="30"/>
      <c r="E66" s="51">
        <f>SUM(E58:E65)</f>
        <v>0</v>
      </c>
      <c r="F66" s="51">
        <f>SUM(F58:F65)</f>
        <v>0</v>
      </c>
      <c r="G66" s="51">
        <f>SUM(G58:G65)</f>
        <v>0</v>
      </c>
      <c r="H66" s="51">
        <f>SUM(H58:H65)</f>
        <v>0</v>
      </c>
      <c r="I66" s="51">
        <f>SUM(I58:I65)</f>
        <v>0</v>
      </c>
      <c r="J66" s="45">
        <f t="shared" si="7"/>
        <v>0</v>
      </c>
    </row>
    <row r="67" spans="1:12" ht="5.0999999999999996" customHeight="1" x14ac:dyDescent="0.2">
      <c r="A67" s="27"/>
      <c r="B67" s="243"/>
      <c r="C67" s="30"/>
      <c r="D67" s="30"/>
      <c r="E67" s="17"/>
      <c r="F67" s="17"/>
      <c r="G67" s="17"/>
      <c r="H67" s="17"/>
      <c r="I67" s="17"/>
      <c r="J67" s="32"/>
    </row>
    <row r="68" spans="1:12" x14ac:dyDescent="0.2">
      <c r="A68" s="27" t="s">
        <v>45</v>
      </c>
      <c r="B68" s="247" t="s">
        <v>8</v>
      </c>
      <c r="C68" s="44"/>
      <c r="D68" s="30"/>
      <c r="E68" s="52">
        <f>E48+E50+E51+E53+E54+E56+E66</f>
        <v>0</v>
      </c>
      <c r="F68" s="52">
        <f>F48+F50+F51+F53+F54+F56+F66</f>
        <v>0</v>
      </c>
      <c r="G68" s="52">
        <f>G48+G50+G51+G53+G54+G56+G66</f>
        <v>0</v>
      </c>
      <c r="H68" s="52">
        <f>H48+H50+H51+H53+H54+H56+H66</f>
        <v>0</v>
      </c>
      <c r="I68" s="52">
        <f>I48+I50+I51+I53+I54+I56+I66</f>
        <v>0</v>
      </c>
      <c r="J68" s="45">
        <f>SUM(E68:I68)</f>
        <v>0</v>
      </c>
      <c r="L68" s="53"/>
    </row>
    <row r="69" spans="1:12" x14ac:dyDescent="0.2">
      <c r="A69" s="27"/>
      <c r="B69" s="54" t="str">
        <f>IF(C3="","",IF(C3=AD4,"MTDC:","TDC:"))</f>
        <v/>
      </c>
      <c r="C69" s="53" t="s">
        <v>43</v>
      </c>
      <c r="D69" s="53"/>
      <c r="E69" s="55">
        <f>IF($C$3="",0,IF($C$3=$AD$4,E68-E50-E51-E56-E63-E65,E68-E65))</f>
        <v>0</v>
      </c>
      <c r="F69" s="55">
        <f>IF($C$3="",0,IF($C$3=$AD$4,F68-F50-F51-F56-F63-F65,F68-F65))</f>
        <v>0</v>
      </c>
      <c r="G69" s="55">
        <f>IF($C$3="",0,IF($C$3=$AD$4,G68-G50-G51-G56-G63-G65,G68-G65))</f>
        <v>0</v>
      </c>
      <c r="H69" s="55">
        <f>IF($C$3="",0,IF($C$3=$AD$4,H68-H50-H51-H56-H63-H65,H68-H65))</f>
        <v>0</v>
      </c>
      <c r="I69" s="55">
        <f>IF($C$3="",0,IF($C$3=$AD$4,I68-I50-I51-I56-I63-I65,I68-I65))</f>
        <v>0</v>
      </c>
      <c r="J69" s="56">
        <f>SUM(E69:I69)</f>
        <v>0</v>
      </c>
    </row>
    <row r="70" spans="1:12" ht="5.0999999999999996" customHeight="1" x14ac:dyDescent="0.2">
      <c r="A70" s="27"/>
      <c r="B70" s="243"/>
      <c r="C70" s="53"/>
      <c r="D70" s="53"/>
      <c r="E70" s="55"/>
      <c r="F70" s="55"/>
      <c r="G70" s="55"/>
      <c r="H70" s="55"/>
      <c r="I70" s="55"/>
      <c r="J70" s="56"/>
    </row>
    <row r="71" spans="1:12" x14ac:dyDescent="0.2">
      <c r="A71" s="27" t="s">
        <v>46</v>
      </c>
      <c r="B71" s="247" t="s">
        <v>40</v>
      </c>
      <c r="C71" s="44"/>
      <c r="D71" s="30"/>
      <c r="E71" s="52">
        <f>IF($C$4="TBD",0,ROUND($C$4*E69,0))</f>
        <v>0</v>
      </c>
      <c r="F71" s="52">
        <f>IF($C$4="TBD",0,ROUND($C$4*F69,0))</f>
        <v>0</v>
      </c>
      <c r="G71" s="52">
        <f>IF($C$4="TBD",0,ROUND($C$4*G69,0))</f>
        <v>0</v>
      </c>
      <c r="H71" s="52">
        <f>IF($C$4="TBD",0,ROUND($C$4*H69,0))</f>
        <v>0</v>
      </c>
      <c r="I71" s="52">
        <f>IF($C$4="TBD",0,ROUND($C$4*I69,0))</f>
        <v>0</v>
      </c>
      <c r="J71" s="45">
        <f>SUM(E71:I71)</f>
        <v>0</v>
      </c>
    </row>
    <row r="72" spans="1:12" ht="5.0999999999999996" customHeight="1" x14ac:dyDescent="0.2">
      <c r="A72" s="27"/>
      <c r="B72" s="243"/>
      <c r="C72" s="30"/>
      <c r="D72" s="30"/>
      <c r="E72" s="17"/>
      <c r="F72" s="17"/>
      <c r="G72" s="17"/>
      <c r="H72" s="17"/>
      <c r="I72" s="17"/>
      <c r="J72" s="32"/>
    </row>
    <row r="73" spans="1:12" ht="13.5" thickBot="1" x14ac:dyDescent="0.25">
      <c r="A73" s="57" t="s">
        <v>7</v>
      </c>
      <c r="B73" s="249" t="s">
        <v>41</v>
      </c>
      <c r="C73" s="59"/>
      <c r="D73" s="59"/>
      <c r="E73" s="60">
        <f>E71+E68</f>
        <v>0</v>
      </c>
      <c r="F73" s="60">
        <f>F71+F68</f>
        <v>0</v>
      </c>
      <c r="G73" s="60">
        <f>G71+G68</f>
        <v>0</v>
      </c>
      <c r="H73" s="60">
        <f>H71+H68</f>
        <v>0</v>
      </c>
      <c r="I73" s="60">
        <f>I71+I68</f>
        <v>0</v>
      </c>
      <c r="J73" s="61">
        <f>SUM(E73:I73)</f>
        <v>0</v>
      </c>
    </row>
    <row r="74" spans="1:12" ht="4.5" customHeight="1" thickBot="1" x14ac:dyDescent="0.25">
      <c r="A74" s="16"/>
      <c r="B74" s="192"/>
      <c r="C74" s="16"/>
      <c r="D74" s="16"/>
      <c r="E74" s="16"/>
      <c r="F74" s="16"/>
      <c r="G74" s="16"/>
      <c r="H74" s="16"/>
      <c r="I74" s="16"/>
      <c r="J74" s="16"/>
    </row>
    <row r="75" spans="1:12" ht="12.75" customHeight="1" x14ac:dyDescent="0.2">
      <c r="A75" s="349" t="s">
        <v>75</v>
      </c>
      <c r="B75" s="250" t="s">
        <v>42</v>
      </c>
      <c r="C75" s="251"/>
      <c r="D75" s="250"/>
      <c r="E75" s="187">
        <f t="shared" ref="E75:J75" si="8">IF(E73&gt;0,E71/E68,0)</f>
        <v>0</v>
      </c>
      <c r="F75" s="187">
        <f t="shared" si="8"/>
        <v>0</v>
      </c>
      <c r="G75" s="187">
        <f t="shared" si="8"/>
        <v>0</v>
      </c>
      <c r="H75" s="187">
        <f t="shared" si="8"/>
        <v>0</v>
      </c>
      <c r="I75" s="187">
        <f t="shared" si="8"/>
        <v>0</v>
      </c>
      <c r="J75" s="71">
        <f t="shared" si="8"/>
        <v>0</v>
      </c>
    </row>
    <row r="76" spans="1:12" ht="13.5" thickBot="1" x14ac:dyDescent="0.25">
      <c r="A76" s="350"/>
      <c r="B76" s="252" t="s">
        <v>54</v>
      </c>
      <c r="C76" s="253"/>
      <c r="D76" s="252"/>
      <c r="E76" s="204">
        <f t="shared" ref="E76:J76" si="9">IF($C$4=$J$1,0,ROUND($J$1*(E68-E50-E51-E56-E63-E65),0)- ROUND($C$4*E69,0))</f>
        <v>0</v>
      </c>
      <c r="F76" s="204">
        <f t="shared" si="9"/>
        <v>0</v>
      </c>
      <c r="G76" s="204">
        <f t="shared" si="9"/>
        <v>0</v>
      </c>
      <c r="H76" s="204">
        <f t="shared" si="9"/>
        <v>0</v>
      </c>
      <c r="I76" s="204">
        <f t="shared" si="9"/>
        <v>0</v>
      </c>
      <c r="J76" s="201">
        <f t="shared" si="9"/>
        <v>0</v>
      </c>
    </row>
    <row r="77" spans="1:12" x14ac:dyDescent="0.2">
      <c r="F77" s="156"/>
      <c r="G77" s="156"/>
      <c r="H77" s="156"/>
      <c r="I77" s="156"/>
    </row>
    <row r="78" spans="1:12" x14ac:dyDescent="0.2">
      <c r="F78" s="156"/>
      <c r="G78" s="156"/>
      <c r="H78" s="156"/>
      <c r="I78" s="156"/>
    </row>
  </sheetData>
  <scenarios current="5" show="1" sqref="D54">
    <scenario name="On-camp instr" locked="1" count="2" user="Grants and Contracts" comment="Created by Grants and Contracts on 6/13/96_x000a_Modified by Grants and Contracts on 6/13/96">
      <inputCells r="J1" val="0.519" numFmtId="165"/>
      <inputCells r="J3" val="0.5" numFmtId="165"/>
    </scenario>
    <scenario name="On-camp res" locked="1" count="2" user="Grants and Contracts" comment="Created by Grants and Contracts on 6/13/96_x000a_Modified by Grants and Contracts on 6/13/96">
      <inputCells r="J1" val="0.555" numFmtId="165"/>
      <inputCells r="J3" val="0.345" numFmtId="165"/>
    </scenario>
    <scenario name="On-camp - other" locked="1" count="2" user="Grants and Contracts" comment="Created by Grants and Contracts on 6/13/96_x000a_Modified by Grants and Contracts on 6/13/96">
      <inputCells r="J1" val="0.237" numFmtId="165"/>
      <inputCells r="J3" val="0.513" numFmtId="165"/>
    </scenario>
    <scenario name="Off-camp instr" locked="1" count="2" user="Grants and Contracts" comment="Created by Grants and Contracts on 6/13/96">
      <inputCells r="J1" val="0.24" numFmtId="165"/>
      <inputCells r="J3" val="0.5" numFmtId="165"/>
    </scenario>
    <scenario name="Off-camp research" locked="1" count="2" user="Grants and Contracts" comment="Created by Grants and Contracts on 6/13/96">
      <inputCells r="J1" val="0.24" numFmtId="165"/>
      <inputCells r="J3" val="0.345" numFmtId="165"/>
    </scenario>
    <scenario name="Off-camp - other" locked="1" count="2" user="Grants and Contracts" comment="Created by Grants and Contracts on 6/13/96">
      <inputCells r="J1" val="0.187" numFmtId="165"/>
      <inputCells r="J3" val="0.513" numFmtId="165"/>
    </scenario>
  </scenarios>
  <mergeCells count="8">
    <mergeCell ref="L1:L10"/>
    <mergeCell ref="A75:A76"/>
    <mergeCell ref="C1:E1"/>
    <mergeCell ref="C2:E2"/>
    <mergeCell ref="C3:E3"/>
    <mergeCell ref="C4:E4"/>
    <mergeCell ref="A5:E10"/>
    <mergeCell ref="L11:L15"/>
  </mergeCells>
  <dataValidations count="8">
    <dataValidation allowBlank="1" showInputMessage="1" showErrorMessage="1" promptTitle="Additional Justification" prompt="Additional Justification is required." sqref="B37"/>
    <dataValidation type="list" allowBlank="1" showInputMessage="1" showErrorMessage="1" promptTitle="F&amp;A Cost Basis" prompt="Select the basis for the F&amp;A costs._x000a_- Full Negotiated Rate = MTDC_x000a_- Reduced Federal or State = MTDC_x000a_- Reduced Rate = TDC (including (0% or 10%)_x000a_- Industry Sponsored Clinical Trial = 26% TDC_x000a_- Non-Standard Costs Assessed F&amp;A Rate = 'Other&quot;" sqref="C3:E3">
      <formula1>$AD$4:$AD$6</formula1>
    </dataValidation>
    <dataValidation allowBlank="1" showInputMessage="1" showErrorMessage="1" promptTitle="Notes" prompt="Add notes as necessary." sqref="A5:E10"/>
    <dataValidation allowBlank="1" showInputMessage="1" showErrorMessage="1" promptTitle="Applied F&amp;A Rate" prompt="If appplicable, then override the Applicable F&amp;A Rate with the F&amp;A Rate to be applied to this project." sqref="C4:E4"/>
    <dataValidation allowBlank="1" showInputMessage="1" showErrorMessage="1" promptTitle="Note" prompt="MTDC or TDC will display based on the value selected in cell I3." sqref="B69"/>
    <dataValidation allowBlank="1" showInputMessage="1" showErrorMessage="1" promptTitle="Applicable F&amp;A Rate" prompt="This field will dislpayed after inputting Activity Type and Location" sqref="J1"/>
    <dataValidation type="list" allowBlank="1" showInputMessage="1" showErrorMessage="1" promptTitle="Project Location" prompt="Select the Project Location." sqref="C2:E2">
      <formula1>$AA$3:$AB$3</formula1>
    </dataValidation>
    <dataValidation type="list" allowBlank="1" showInputMessage="1" showErrorMessage="1" promptTitle="Project Activity Type" prompt="Select the Project Activity Type." sqref="C1:E1">
      <formula1>$Z$4:$Z$9</formula1>
    </dataValidation>
  </dataValidations>
  <printOptions horizontalCentered="1"/>
  <pageMargins left="0.25" right="0.25" top="0.75" bottom="0.75" header="0.3" footer="0.3"/>
  <pageSetup scale="80" fitToWidth="0" fitToHeight="0" orientation="portrait" r:id="rId1"/>
  <headerFooter alignWithMargins="0">
    <oddHeader xml:space="preserve">&amp;L&amp;G&amp;C&amp;"Arial,Bold"&amp;12SPA Budget Template - FY19 </oddHeader>
    <oddFooter>&amp;LSPA v.20180910&amp;C&amp;A&amp;RLast Updated: &amp;D</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BB76"/>
  <sheetViews>
    <sheetView showGridLines="0" zoomScaleNormal="100" workbookViewId="0">
      <pane ySplit="9" topLeftCell="A10" activePane="bottomLeft" state="frozen"/>
      <selection pane="bottomLeft" activeCell="C1" sqref="C1:E1"/>
    </sheetView>
  </sheetViews>
  <sheetFormatPr defaultColWidth="9.140625" defaultRowHeight="12.75" x14ac:dyDescent="0.2"/>
  <cols>
    <col min="1" max="1" width="4.85546875" style="23" customWidth="1"/>
    <col min="2" max="2" width="15.7109375" style="24" customWidth="1"/>
    <col min="3" max="3" width="7" style="25" customWidth="1"/>
    <col min="4" max="4" width="7.85546875" style="25" customWidth="1"/>
    <col min="5" max="5" width="13.28515625" style="12" customWidth="1"/>
    <col min="6" max="9" width="13.28515625" style="18" customWidth="1"/>
    <col min="10" max="10" width="13.28515625" style="67" customWidth="1"/>
    <col min="11" max="11" width="1.28515625" style="16" customWidth="1"/>
    <col min="12" max="12" width="78.5703125" style="16" customWidth="1"/>
    <col min="13" max="13" width="10" style="16" customWidth="1"/>
    <col min="14" max="16384" width="9.140625" style="16"/>
  </cols>
  <sheetData>
    <row r="1" spans="1:54" ht="10.5" customHeight="1" x14ac:dyDescent="0.2">
      <c r="A1" s="224" t="s">
        <v>24</v>
      </c>
      <c r="B1" s="225"/>
      <c r="C1" s="351"/>
      <c r="D1" s="351"/>
      <c r="E1" s="351"/>
      <c r="F1" s="329" t="s">
        <v>11</v>
      </c>
      <c r="G1" s="227"/>
      <c r="H1" s="260"/>
      <c r="I1" s="261" t="s">
        <v>78</v>
      </c>
      <c r="J1" s="228" t="str">
        <f>IF(AND($C$1=$AA$4,$C$2=$AB$3),$AB$4,IF(AND($C$1=$AA$4,$C$2=$AC$3),$AC$4,IF(AND($C$1=$AA$5,$C$2=$AB$3),$AB$5,IF(AND($C$1=$AA$5,$C$2=$AC$3),$AC$5,IF(AND($C$1=$AA$6,$C$2=$AB$3),$AB$6,IF(AND($C$1=$AA$6,$C$2=$AC$3),$AC$6,"TBD"))))))</f>
        <v>TBD</v>
      </c>
      <c r="K1" s="14"/>
      <c r="L1" s="363" t="s">
        <v>131</v>
      </c>
    </row>
    <row r="2" spans="1:54" ht="12" customHeight="1" thickBot="1" x14ac:dyDescent="0.25">
      <c r="A2" s="229" t="s">
        <v>23</v>
      </c>
      <c r="B2" s="230"/>
      <c r="C2" s="352"/>
      <c r="D2" s="352"/>
      <c r="E2" s="352"/>
      <c r="F2" s="330"/>
      <c r="G2" s="230"/>
      <c r="H2" s="230"/>
      <c r="I2" s="262" t="s">
        <v>79</v>
      </c>
      <c r="J2" s="238" t="str">
        <f>IF(AND($C$1=$AA$4,$C$2=$AD$3),$AD$4,IF(AND($C$1=$AA$4,$C$2=$AE$3),$AE$4,IF(AND($C$1=$AA$5,$C$2=$AD$3),$AD$5,IF(AND($C$1=$AA$5,$C$2=$AE$3),$AE$5,IF(AND($C$1=$AA$6,$C$2=$AD$3),$AD$6,IF(AND($C$1=$AA$6,$C$2=$AE$3),$AE$6,"TBD"))))))</f>
        <v>TBD</v>
      </c>
      <c r="K2" s="14"/>
      <c r="L2" s="364"/>
      <c r="AC2" s="192" t="s">
        <v>78</v>
      </c>
      <c r="AD2" s="192" t="s">
        <v>79</v>
      </c>
    </row>
    <row r="3" spans="1:54" ht="11.25" customHeight="1" x14ac:dyDescent="0.2">
      <c r="A3" s="229" t="s">
        <v>44</v>
      </c>
      <c r="B3" s="230"/>
      <c r="C3" s="352"/>
      <c r="D3" s="352"/>
      <c r="E3" s="352"/>
      <c r="F3" s="331" t="s">
        <v>12</v>
      </c>
      <c r="G3" s="233"/>
      <c r="H3" s="233"/>
      <c r="I3" s="233"/>
      <c r="J3" s="232">
        <v>0.64</v>
      </c>
      <c r="K3" s="14"/>
      <c r="L3" s="364"/>
      <c r="AA3" s="19"/>
      <c r="AB3" s="16" t="s">
        <v>20</v>
      </c>
      <c r="AC3" s="16" t="s">
        <v>21</v>
      </c>
      <c r="AD3" s="16" t="s">
        <v>20</v>
      </c>
      <c r="AE3" s="16" t="s">
        <v>21</v>
      </c>
      <c r="AG3" s="20" t="s">
        <v>33</v>
      </c>
    </row>
    <row r="4" spans="1:54" ht="12" customHeight="1" thickBot="1" x14ac:dyDescent="0.25">
      <c r="A4" s="229" t="s">
        <v>25</v>
      </c>
      <c r="B4" s="230"/>
      <c r="C4" s="352" t="str">
        <f>J1</f>
        <v>TBD</v>
      </c>
      <c r="D4" s="352"/>
      <c r="E4" s="352"/>
      <c r="F4" s="331" t="s">
        <v>13</v>
      </c>
      <c r="G4" s="233"/>
      <c r="H4" s="233"/>
      <c r="I4" s="233"/>
      <c r="J4" s="232">
        <v>0.41980000000000001</v>
      </c>
      <c r="K4" s="14"/>
      <c r="L4" s="364"/>
      <c r="AA4" s="16" t="s">
        <v>82</v>
      </c>
      <c r="AB4" s="212">
        <v>0.40749999999999997</v>
      </c>
      <c r="AC4" s="212">
        <v>0.18079999999999999</v>
      </c>
      <c r="AD4" s="212">
        <v>0.2</v>
      </c>
      <c r="AE4" s="212">
        <v>0.1</v>
      </c>
      <c r="AG4" s="22" t="s">
        <v>34</v>
      </c>
    </row>
    <row r="5" spans="1:54" ht="10.5" customHeight="1" x14ac:dyDescent="0.2">
      <c r="A5" s="367" t="s">
        <v>114</v>
      </c>
      <c r="B5" s="368"/>
      <c r="C5" s="368"/>
      <c r="D5" s="368"/>
      <c r="E5" s="368"/>
      <c r="F5" s="331" t="s">
        <v>56</v>
      </c>
      <c r="G5" s="233"/>
      <c r="H5" s="233"/>
      <c r="I5" s="233"/>
      <c r="J5" s="232">
        <v>8.0199999999999994E-2</v>
      </c>
      <c r="K5" s="14"/>
      <c r="L5" s="364"/>
      <c r="AA5" s="16" t="s">
        <v>83</v>
      </c>
      <c r="AB5" s="212">
        <v>0.31850000000000001</v>
      </c>
      <c r="AC5" s="212">
        <v>0.18079999999999999</v>
      </c>
      <c r="AD5" s="212">
        <v>0.2</v>
      </c>
      <c r="AE5" s="212">
        <v>0.1</v>
      </c>
      <c r="AG5" s="22" t="s">
        <v>35</v>
      </c>
    </row>
    <row r="6" spans="1:54" ht="10.5" customHeight="1" x14ac:dyDescent="0.2">
      <c r="A6" s="369"/>
      <c r="B6" s="370"/>
      <c r="C6" s="370"/>
      <c r="D6" s="370"/>
      <c r="E6" s="370"/>
      <c r="F6" s="331" t="s">
        <v>105</v>
      </c>
      <c r="G6" s="233"/>
      <c r="H6" s="233"/>
      <c r="I6" s="233"/>
      <c r="J6" s="234">
        <v>1E-3</v>
      </c>
      <c r="K6" s="14"/>
      <c r="L6" s="364"/>
      <c r="AA6" s="16" t="s">
        <v>22</v>
      </c>
      <c r="AB6" s="212">
        <v>0.2218</v>
      </c>
      <c r="AC6" s="212">
        <v>0.1641</v>
      </c>
      <c r="AD6" s="212">
        <v>0.2</v>
      </c>
      <c r="AE6" s="212">
        <v>0.1</v>
      </c>
      <c r="AG6" s="22" t="s">
        <v>84</v>
      </c>
    </row>
    <row r="7" spans="1:54" ht="10.5" customHeight="1" x14ac:dyDescent="0.2">
      <c r="A7" s="369"/>
      <c r="B7" s="370"/>
      <c r="C7" s="370"/>
      <c r="D7" s="370"/>
      <c r="E7" s="370"/>
      <c r="F7" s="331" t="s">
        <v>57</v>
      </c>
      <c r="G7" s="233"/>
      <c r="H7" s="233"/>
      <c r="I7" s="233"/>
      <c r="J7" s="232">
        <v>7.7499999999999999E-2</v>
      </c>
      <c r="K7" s="14"/>
      <c r="L7" s="364"/>
      <c r="AA7" s="213" t="s">
        <v>85</v>
      </c>
      <c r="AB7" s="21">
        <v>0</v>
      </c>
      <c r="AC7" s="212">
        <v>0</v>
      </c>
      <c r="AD7" s="212">
        <v>0</v>
      </c>
      <c r="AE7" s="212">
        <v>0</v>
      </c>
    </row>
    <row r="8" spans="1:54" ht="9.75" customHeight="1" x14ac:dyDescent="0.2">
      <c r="A8" s="369"/>
      <c r="B8" s="370"/>
      <c r="C8" s="370"/>
      <c r="D8" s="370"/>
      <c r="E8" s="370"/>
      <c r="F8" s="331" t="s">
        <v>48</v>
      </c>
      <c r="G8" s="233"/>
      <c r="H8" s="233"/>
      <c r="I8" s="233"/>
      <c r="J8" s="232">
        <v>0.03</v>
      </c>
      <c r="K8" s="14"/>
      <c r="L8" s="364"/>
      <c r="AA8" s="213" t="s">
        <v>86</v>
      </c>
      <c r="AB8" s="21"/>
      <c r="AC8" s="21"/>
      <c r="AD8" s="21"/>
      <c r="AE8" s="21"/>
    </row>
    <row r="9" spans="1:54" ht="28.5" customHeight="1" thickBot="1" x14ac:dyDescent="0.25">
      <c r="A9" s="371"/>
      <c r="B9" s="372"/>
      <c r="C9" s="372"/>
      <c r="D9" s="372"/>
      <c r="E9" s="372"/>
      <c r="F9" s="332" t="s">
        <v>49</v>
      </c>
      <c r="G9" s="235"/>
      <c r="H9" s="236"/>
      <c r="I9" s="237"/>
      <c r="J9" s="238">
        <v>0.04</v>
      </c>
      <c r="K9" s="14"/>
      <c r="L9" s="365"/>
      <c r="AA9" s="213" t="s">
        <v>87</v>
      </c>
    </row>
    <row r="10" spans="1:54" s="26" customFormat="1" ht="18" customHeight="1" x14ac:dyDescent="0.35">
      <c r="A10" s="27"/>
      <c r="B10" s="11"/>
      <c r="C10" s="103"/>
      <c r="D10" s="103"/>
      <c r="E10" s="217" t="s">
        <v>98</v>
      </c>
      <c r="F10" s="216" t="s">
        <v>99</v>
      </c>
      <c r="G10" s="216" t="s">
        <v>100</v>
      </c>
      <c r="H10" s="216" t="s">
        <v>101</v>
      </c>
      <c r="I10" s="216" t="s">
        <v>102</v>
      </c>
      <c r="J10" s="68" t="s">
        <v>0</v>
      </c>
      <c r="K10" s="16"/>
      <c r="L10" s="363" t="s">
        <v>128</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row>
    <row r="11" spans="1:54" ht="12.75" customHeight="1" x14ac:dyDescent="0.2">
      <c r="A11" s="27" t="s">
        <v>1</v>
      </c>
      <c r="B11" s="215" t="s">
        <v>97</v>
      </c>
      <c r="C11" s="29" t="s">
        <v>26</v>
      </c>
      <c r="D11" s="30"/>
      <c r="E11" s="1">
        <v>0</v>
      </c>
      <c r="F11" s="2">
        <f>ROUND(E11*(1+$J$8), 0)</f>
        <v>0</v>
      </c>
      <c r="G11" s="2">
        <f>ROUND(F11*(1+$J$8), 0)</f>
        <v>0</v>
      </c>
      <c r="H11" s="2">
        <f>ROUND(G11*(1+$J$8), 0)</f>
        <v>0</v>
      </c>
      <c r="I11" s="2">
        <f>ROUND(H11*(1+$J$8), 0)</f>
        <v>0</v>
      </c>
      <c r="J11" s="32">
        <f>SUM(E11:I11)</f>
        <v>0</v>
      </c>
      <c r="K11" s="33"/>
      <c r="L11" s="364"/>
    </row>
    <row r="12" spans="1:54" ht="12.75" customHeight="1" x14ac:dyDescent="0.2">
      <c r="A12" s="27"/>
      <c r="B12" s="11"/>
      <c r="C12" s="218" t="s">
        <v>27</v>
      </c>
      <c r="D12" s="219">
        <f>$J$4</f>
        <v>0.41980000000000001</v>
      </c>
      <c r="E12" s="263">
        <f>E11*$D$12</f>
        <v>0</v>
      </c>
      <c r="F12" s="263">
        <f>F11*$D$12</f>
        <v>0</v>
      </c>
      <c r="G12" s="263">
        <f>G11*$D$12</f>
        <v>0</v>
      </c>
      <c r="H12" s="263">
        <f>H11*$D$12</f>
        <v>0</v>
      </c>
      <c r="I12" s="263">
        <f>I11*$D$12</f>
        <v>0</v>
      </c>
      <c r="J12" s="264">
        <f t="shared" ref="J12:J26" si="0">SUM(E12:I12)</f>
        <v>0</v>
      </c>
      <c r="K12" s="33"/>
      <c r="L12" s="364"/>
    </row>
    <row r="13" spans="1:54" ht="12.75" customHeight="1" x14ac:dyDescent="0.2">
      <c r="A13" s="27"/>
      <c r="B13" s="215" t="s">
        <v>93</v>
      </c>
      <c r="C13" s="29" t="s">
        <v>26</v>
      </c>
      <c r="D13" s="30"/>
      <c r="E13" s="2">
        <v>0</v>
      </c>
      <c r="F13" s="2">
        <f>ROUND(E13*(1+$J$8), 0)</f>
        <v>0</v>
      </c>
      <c r="G13" s="2">
        <f>ROUND(F13*(1+$J$8), 0)</f>
        <v>0</v>
      </c>
      <c r="H13" s="2">
        <f>ROUND(G13*(1+$J$8), 0)</f>
        <v>0</v>
      </c>
      <c r="I13" s="2">
        <f>ROUND(H13*(1+$J$8), 0)</f>
        <v>0</v>
      </c>
      <c r="J13" s="32">
        <f t="shared" si="0"/>
        <v>0</v>
      </c>
      <c r="K13" s="33"/>
      <c r="L13" s="364"/>
    </row>
    <row r="14" spans="1:54" ht="12.75" customHeight="1" x14ac:dyDescent="0.2">
      <c r="A14" s="27"/>
      <c r="B14" s="11"/>
      <c r="C14" s="218" t="s">
        <v>27</v>
      </c>
      <c r="D14" s="219">
        <f>$J$4</f>
        <v>0.41980000000000001</v>
      </c>
      <c r="E14" s="223">
        <f>E13*$D$14</f>
        <v>0</v>
      </c>
      <c r="F14" s="223">
        <f>F13*$D$14</f>
        <v>0</v>
      </c>
      <c r="G14" s="223">
        <f>G13*$D$14</f>
        <v>0</v>
      </c>
      <c r="H14" s="223">
        <f>H13*$D$14</f>
        <v>0</v>
      </c>
      <c r="I14" s="223">
        <f>I13*$D$14</f>
        <v>0</v>
      </c>
      <c r="J14" s="264">
        <f t="shared" si="0"/>
        <v>0</v>
      </c>
      <c r="K14" s="33"/>
      <c r="L14" s="364"/>
    </row>
    <row r="15" spans="1:54" ht="12.75" customHeight="1" x14ac:dyDescent="0.2">
      <c r="A15" s="27"/>
      <c r="B15" s="215" t="s">
        <v>94</v>
      </c>
      <c r="C15" s="29" t="s">
        <v>26</v>
      </c>
      <c r="D15" s="30"/>
      <c r="E15" s="2">
        <v>0</v>
      </c>
      <c r="F15" s="2">
        <f>ROUND(E15*(1+$J$8), 0)</f>
        <v>0</v>
      </c>
      <c r="G15" s="2">
        <f>ROUND(F15*(1+$J$8), 0)</f>
        <v>0</v>
      </c>
      <c r="H15" s="2">
        <f>ROUND(G15*(1+$J$8), 0)</f>
        <v>0</v>
      </c>
      <c r="I15" s="2">
        <f>ROUND(H15*(1+$J$8), 0)</f>
        <v>0</v>
      </c>
      <c r="J15" s="32">
        <f t="shared" si="0"/>
        <v>0</v>
      </c>
      <c r="L15" s="364"/>
    </row>
    <row r="16" spans="1:54" ht="12.75" customHeight="1" x14ac:dyDescent="0.2">
      <c r="A16" s="27"/>
      <c r="B16" s="11"/>
      <c r="C16" s="218" t="s">
        <v>27</v>
      </c>
      <c r="D16" s="219">
        <f>$J$4</f>
        <v>0.41980000000000001</v>
      </c>
      <c r="E16" s="223">
        <f>E15*$D$16</f>
        <v>0</v>
      </c>
      <c r="F16" s="223">
        <f>F15*$D$16</f>
        <v>0</v>
      </c>
      <c r="G16" s="223">
        <f>G15*$D$16</f>
        <v>0</v>
      </c>
      <c r="H16" s="223">
        <f>H15*$D$16</f>
        <v>0</v>
      </c>
      <c r="I16" s="223">
        <f>I15*$D$16</f>
        <v>0</v>
      </c>
      <c r="J16" s="264">
        <f>SUM(E16:I16)</f>
        <v>0</v>
      </c>
      <c r="L16" s="364"/>
    </row>
    <row r="17" spans="1:54" ht="12.75" customHeight="1" x14ac:dyDescent="0.2">
      <c r="A17" s="27"/>
      <c r="B17" s="215" t="s">
        <v>95</v>
      </c>
      <c r="C17" s="29" t="s">
        <v>26</v>
      </c>
      <c r="D17" s="30"/>
      <c r="E17" s="2">
        <v>0</v>
      </c>
      <c r="F17" s="2">
        <f>ROUND(E17*(1+$J$8), 0)</f>
        <v>0</v>
      </c>
      <c r="G17" s="2">
        <f>ROUND(F17*(1+$J$8), 0)</f>
        <v>0</v>
      </c>
      <c r="H17" s="2">
        <f>ROUND(G17*(1+$J$8), 0)</f>
        <v>0</v>
      </c>
      <c r="I17" s="2">
        <f>ROUND(H17*(1+$J$8), 0)</f>
        <v>0</v>
      </c>
      <c r="J17" s="32">
        <f t="shared" si="0"/>
        <v>0</v>
      </c>
      <c r="L17" s="318"/>
    </row>
    <row r="18" spans="1:54" ht="12.75" customHeight="1" x14ac:dyDescent="0.2">
      <c r="A18" s="27"/>
      <c r="B18" s="11"/>
      <c r="C18" s="218" t="s">
        <v>27</v>
      </c>
      <c r="D18" s="219">
        <f>$J$4</f>
        <v>0.41980000000000001</v>
      </c>
      <c r="E18" s="223">
        <f>E17*$D$18</f>
        <v>0</v>
      </c>
      <c r="F18" s="223">
        <f>F17*$D$18</f>
        <v>0</v>
      </c>
      <c r="G18" s="223">
        <f>G17*$D$18</f>
        <v>0</v>
      </c>
      <c r="H18" s="223">
        <f>H17*$D$18</f>
        <v>0</v>
      </c>
      <c r="I18" s="223">
        <f>I17*$D$18</f>
        <v>0</v>
      </c>
      <c r="J18" s="264">
        <f t="shared" si="0"/>
        <v>0</v>
      </c>
      <c r="L18" s="318"/>
    </row>
    <row r="19" spans="1:54" x14ac:dyDescent="0.2">
      <c r="A19" s="27"/>
      <c r="B19" s="215" t="s">
        <v>96</v>
      </c>
      <c r="C19" s="29" t="s">
        <v>26</v>
      </c>
      <c r="D19" s="30"/>
      <c r="E19" s="2">
        <v>0</v>
      </c>
      <c r="F19" s="2">
        <f>ROUND(E19*(1+$J$8), 0)</f>
        <v>0</v>
      </c>
      <c r="G19" s="2">
        <f>ROUND(F19*(1+$J$8), 0)</f>
        <v>0</v>
      </c>
      <c r="H19" s="2">
        <f>ROUND(G19*(1+$J$8), 0)</f>
        <v>0</v>
      </c>
      <c r="I19" s="2">
        <f>ROUND(H19*(1+$J$8), 0)</f>
        <v>0</v>
      </c>
      <c r="J19" s="32">
        <f t="shared" si="0"/>
        <v>0</v>
      </c>
    </row>
    <row r="20" spans="1:54" x14ac:dyDescent="0.2">
      <c r="A20" s="27"/>
      <c r="B20" s="11"/>
      <c r="C20" s="218" t="s">
        <v>27</v>
      </c>
      <c r="D20" s="219">
        <f>$J$4</f>
        <v>0.41980000000000001</v>
      </c>
      <c r="E20" s="223">
        <f>E19*$D$20</f>
        <v>0</v>
      </c>
      <c r="F20" s="223">
        <f>F19*$D$20</f>
        <v>0</v>
      </c>
      <c r="G20" s="223">
        <f>G19*$D$20</f>
        <v>0</v>
      </c>
      <c r="H20" s="223">
        <f>H19*$D$20</f>
        <v>0</v>
      </c>
      <c r="I20" s="223">
        <f>I19*$D$20</f>
        <v>0</v>
      </c>
      <c r="J20" s="264">
        <f t="shared" si="0"/>
        <v>0</v>
      </c>
    </row>
    <row r="21" spans="1:54" x14ac:dyDescent="0.2">
      <c r="A21" s="27"/>
      <c r="B21" s="28" t="s">
        <v>28</v>
      </c>
      <c r="C21" s="29" t="s">
        <v>26</v>
      </c>
      <c r="D21" s="30"/>
      <c r="E21" s="2">
        <v>0</v>
      </c>
      <c r="F21" s="2">
        <f>ROUND(E21*(1+$J$8), 0)</f>
        <v>0</v>
      </c>
      <c r="G21" s="2">
        <f>ROUND(F21*(1+$J$8), 0)</f>
        <v>0</v>
      </c>
      <c r="H21" s="2">
        <f>ROUND(G21*(1+$J$8), 0)</f>
        <v>0</v>
      </c>
      <c r="I21" s="2">
        <f>ROUND(H21*(1+$J$8), 0)</f>
        <v>0</v>
      </c>
      <c r="J21" s="32">
        <f t="shared" si="0"/>
        <v>0</v>
      </c>
      <c r="K21" s="33"/>
    </row>
    <row r="22" spans="1:54" x14ac:dyDescent="0.2">
      <c r="A22" s="27"/>
      <c r="B22" s="11"/>
      <c r="C22" s="218" t="s">
        <v>27</v>
      </c>
      <c r="D22" s="219">
        <f>$J$4</f>
        <v>0.41980000000000001</v>
      </c>
      <c r="E22" s="223">
        <f>E21*$D$22</f>
        <v>0</v>
      </c>
      <c r="F22" s="223">
        <f>F21*$D$22</f>
        <v>0</v>
      </c>
      <c r="G22" s="223">
        <f>G21*$D$22</f>
        <v>0</v>
      </c>
      <c r="H22" s="223">
        <f>H21*$D$22</f>
        <v>0</v>
      </c>
      <c r="I22" s="223">
        <f>I21*$D$22</f>
        <v>0</v>
      </c>
      <c r="J22" s="264">
        <f t="shared" si="0"/>
        <v>0</v>
      </c>
      <c r="K22" s="33"/>
    </row>
    <row r="23" spans="1:54" ht="6" customHeight="1" x14ac:dyDescent="0.2">
      <c r="A23" s="27"/>
      <c r="B23" s="11"/>
      <c r="C23" s="34"/>
      <c r="D23" s="7"/>
      <c r="E23" s="17"/>
      <c r="F23" s="17"/>
      <c r="G23" s="17"/>
      <c r="H23" s="17"/>
      <c r="I23" s="17"/>
      <c r="J23" s="32"/>
      <c r="K23" s="33"/>
    </row>
    <row r="24" spans="1:54" x14ac:dyDescent="0.2">
      <c r="A24" s="27"/>
      <c r="B24" s="10" t="s">
        <v>9</v>
      </c>
      <c r="C24" s="40" t="s">
        <v>26</v>
      </c>
      <c r="D24" s="7"/>
      <c r="E24" s="17">
        <f t="shared" ref="E24:I25" si="1">E11+E13+E15+E17+E19+E21</f>
        <v>0</v>
      </c>
      <c r="F24" s="17">
        <f t="shared" si="1"/>
        <v>0</v>
      </c>
      <c r="G24" s="17">
        <f t="shared" si="1"/>
        <v>0</v>
      </c>
      <c r="H24" s="17">
        <f t="shared" si="1"/>
        <v>0</v>
      </c>
      <c r="I24" s="17">
        <f t="shared" si="1"/>
        <v>0</v>
      </c>
      <c r="J24" s="32">
        <f t="shared" si="0"/>
        <v>0</v>
      </c>
      <c r="K24" s="33"/>
    </row>
    <row r="25" spans="1:54" s="25" customFormat="1" x14ac:dyDescent="0.2">
      <c r="A25" s="35"/>
      <c r="B25" s="13"/>
      <c r="C25" s="102" t="s">
        <v>27</v>
      </c>
      <c r="D25" s="36"/>
      <c r="E25" s="37">
        <f t="shared" si="1"/>
        <v>0</v>
      </c>
      <c r="F25" s="37">
        <f t="shared" si="1"/>
        <v>0</v>
      </c>
      <c r="G25" s="37">
        <f t="shared" si="1"/>
        <v>0</v>
      </c>
      <c r="H25" s="37">
        <f t="shared" si="1"/>
        <v>0</v>
      </c>
      <c r="I25" s="37">
        <f t="shared" si="1"/>
        <v>0</v>
      </c>
      <c r="J25" s="38">
        <f t="shared" si="0"/>
        <v>0</v>
      </c>
      <c r="K25" s="39"/>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row>
    <row r="26" spans="1:54" s="25" customFormat="1" x14ac:dyDescent="0.2">
      <c r="A26" s="35"/>
      <c r="B26" s="13"/>
      <c r="C26" s="40" t="s">
        <v>0</v>
      </c>
      <c r="D26" s="41"/>
      <c r="E26" s="42">
        <f>SUM(E24:E25)</f>
        <v>0</v>
      </c>
      <c r="F26" s="42">
        <f t="shared" ref="F26:I26" si="2">SUM(F24:F25)</f>
        <v>0</v>
      </c>
      <c r="G26" s="42">
        <f t="shared" si="2"/>
        <v>0</v>
      </c>
      <c r="H26" s="42">
        <f t="shared" si="2"/>
        <v>0</v>
      </c>
      <c r="I26" s="42">
        <f t="shared" si="2"/>
        <v>0</v>
      </c>
      <c r="J26" s="43">
        <f t="shared" si="0"/>
        <v>0</v>
      </c>
      <c r="K26" s="39"/>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row>
    <row r="27" spans="1:54" ht="6" customHeight="1" x14ac:dyDescent="0.2">
      <c r="A27" s="27"/>
      <c r="B27" s="11"/>
      <c r="C27" s="44"/>
      <c r="D27" s="44"/>
      <c r="E27" s="17"/>
      <c r="F27" s="17"/>
      <c r="G27" s="17"/>
      <c r="H27" s="17"/>
      <c r="I27" s="17"/>
      <c r="J27" s="32"/>
    </row>
    <row r="28" spans="1:54" x14ac:dyDescent="0.2">
      <c r="A28" s="27"/>
      <c r="B28" s="28" t="s">
        <v>29</v>
      </c>
      <c r="C28" s="29" t="s">
        <v>26</v>
      </c>
      <c r="D28" s="30"/>
      <c r="E28" s="2">
        <v>0</v>
      </c>
      <c r="F28" s="2">
        <f>ROUND(E28*(1+$J$8), 0)</f>
        <v>0</v>
      </c>
      <c r="G28" s="2">
        <f>ROUND(F28*(1+$J$8), 0)</f>
        <v>0</v>
      </c>
      <c r="H28" s="2">
        <f>ROUND(G28*(1+$J$8), 0)</f>
        <v>0</v>
      </c>
      <c r="I28" s="2">
        <f>ROUND(H28*(1+$J$8), 0)</f>
        <v>0</v>
      </c>
      <c r="J28" s="32">
        <f t="shared" ref="J28:J46" si="3">SUM(E28:I28)</f>
        <v>0</v>
      </c>
    </row>
    <row r="29" spans="1:54" x14ac:dyDescent="0.2">
      <c r="A29" s="27"/>
      <c r="B29" s="11"/>
      <c r="C29" s="218" t="s">
        <v>27</v>
      </c>
      <c r="D29" s="219">
        <f>$J$4</f>
        <v>0.41980000000000001</v>
      </c>
      <c r="E29" s="223">
        <f>E28*$D$29</f>
        <v>0</v>
      </c>
      <c r="F29" s="223">
        <f>F28*$D$29</f>
        <v>0</v>
      </c>
      <c r="G29" s="223">
        <f>G28*$D$29</f>
        <v>0</v>
      </c>
      <c r="H29" s="223">
        <f>H28*$D$29</f>
        <v>0</v>
      </c>
      <c r="I29" s="223">
        <f>I28*$D$29</f>
        <v>0</v>
      </c>
      <c r="J29" s="264">
        <f t="shared" si="3"/>
        <v>0</v>
      </c>
    </row>
    <row r="30" spans="1:54" x14ac:dyDescent="0.2">
      <c r="A30" s="27"/>
      <c r="B30" s="28" t="s">
        <v>30</v>
      </c>
      <c r="C30" s="29" t="s">
        <v>26</v>
      </c>
      <c r="D30" s="30"/>
      <c r="E30" s="2">
        <v>0</v>
      </c>
      <c r="F30" s="2">
        <f>ROUND(E30*(1+$J$8), 0)</f>
        <v>0</v>
      </c>
      <c r="G30" s="2">
        <f>ROUND(F30*(1+$J$8), 0)</f>
        <v>0</v>
      </c>
      <c r="H30" s="2">
        <f>ROUND(G30*(1+$J$8), 0)</f>
        <v>0</v>
      </c>
      <c r="I30" s="2">
        <f>ROUND(H30*(1+$J$8), 0)</f>
        <v>0</v>
      </c>
      <c r="J30" s="32">
        <f t="shared" si="3"/>
        <v>0</v>
      </c>
      <c r="K30" s="33"/>
    </row>
    <row r="31" spans="1:54" x14ac:dyDescent="0.2">
      <c r="A31" s="27"/>
      <c r="B31" s="11"/>
      <c r="C31" s="218" t="s">
        <v>27</v>
      </c>
      <c r="D31" s="219">
        <f>$J$4</f>
        <v>0.41980000000000001</v>
      </c>
      <c r="E31" s="223">
        <f>E30*$D$31</f>
        <v>0</v>
      </c>
      <c r="F31" s="223">
        <f>F30*$D$31</f>
        <v>0</v>
      </c>
      <c r="G31" s="223">
        <f>G30*$D$31</f>
        <v>0</v>
      </c>
      <c r="H31" s="223">
        <f>H30*$D$31</f>
        <v>0</v>
      </c>
      <c r="I31" s="223">
        <f>I30*$D$31</f>
        <v>0</v>
      </c>
      <c r="J31" s="264">
        <f t="shared" si="3"/>
        <v>0</v>
      </c>
      <c r="K31" s="33"/>
    </row>
    <row r="32" spans="1:54" x14ac:dyDescent="0.2">
      <c r="A32" s="27"/>
      <c r="B32" s="28" t="s">
        <v>55</v>
      </c>
      <c r="C32" s="29" t="s">
        <v>26</v>
      </c>
      <c r="D32" s="30"/>
      <c r="E32" s="2">
        <v>0</v>
      </c>
      <c r="F32" s="2">
        <f>ROUND(E32*(1+$J$8), 0)</f>
        <v>0</v>
      </c>
      <c r="G32" s="2">
        <f>ROUND(F32*(1+$J$8), 0)</f>
        <v>0</v>
      </c>
      <c r="H32" s="2">
        <f>ROUND(G32*(1+$J$8), 0)</f>
        <v>0</v>
      </c>
      <c r="I32" s="2">
        <f>ROUND(H32*(1+$J$8), 0)</f>
        <v>0</v>
      </c>
      <c r="J32" s="32">
        <f t="shared" si="3"/>
        <v>0</v>
      </c>
    </row>
    <row r="33" spans="1:10" x14ac:dyDescent="0.2">
      <c r="A33" s="27"/>
      <c r="B33" s="11"/>
      <c r="C33" s="218" t="s">
        <v>27</v>
      </c>
      <c r="D33" s="219">
        <f>$J$5</f>
        <v>8.0199999999999994E-2</v>
      </c>
      <c r="E33" s="223">
        <f>E32*$D$33</f>
        <v>0</v>
      </c>
      <c r="F33" s="223">
        <f>F32*$D$33</f>
        <v>0</v>
      </c>
      <c r="G33" s="223">
        <f>G32*$D$33</f>
        <v>0</v>
      </c>
      <c r="H33" s="223">
        <f>H32*$D$33</f>
        <v>0</v>
      </c>
      <c r="I33" s="223">
        <f>I32*$D$33</f>
        <v>0</v>
      </c>
      <c r="J33" s="264">
        <f t="shared" si="3"/>
        <v>0</v>
      </c>
    </row>
    <row r="34" spans="1:10" x14ac:dyDescent="0.2">
      <c r="A34" s="27"/>
      <c r="B34" s="28" t="s">
        <v>31</v>
      </c>
      <c r="C34" s="29" t="s">
        <v>26</v>
      </c>
      <c r="D34" s="30"/>
      <c r="E34" s="2">
        <v>0</v>
      </c>
      <c r="F34" s="2">
        <f>ROUND(E34*(1+$J$8), 0)</f>
        <v>0</v>
      </c>
      <c r="G34" s="2">
        <f>ROUND(F34*(1+$J$8), 0)</f>
        <v>0</v>
      </c>
      <c r="H34" s="2">
        <f>ROUND(G34*(1+$J$8), 0)</f>
        <v>0</v>
      </c>
      <c r="I34" s="2">
        <f>ROUND(H34*(1+$J$8), 0)</f>
        <v>0</v>
      </c>
      <c r="J34" s="32">
        <f t="shared" si="3"/>
        <v>0</v>
      </c>
    </row>
    <row r="35" spans="1:10" x14ac:dyDescent="0.2">
      <c r="A35" s="27"/>
      <c r="B35" s="11"/>
      <c r="C35" s="218" t="s">
        <v>27</v>
      </c>
      <c r="D35" s="219">
        <f>$J$6</f>
        <v>1E-3</v>
      </c>
      <c r="E35" s="223">
        <f>E34*$D$35</f>
        <v>0</v>
      </c>
      <c r="F35" s="223">
        <f>F34*$D$35</f>
        <v>0</v>
      </c>
      <c r="G35" s="223">
        <f>G34*$D$35</f>
        <v>0</v>
      </c>
      <c r="H35" s="223">
        <f>H34*$D$35</f>
        <v>0</v>
      </c>
      <c r="I35" s="223">
        <f>I34*$D$35</f>
        <v>0</v>
      </c>
      <c r="J35" s="264">
        <f t="shared" si="3"/>
        <v>0</v>
      </c>
    </row>
    <row r="36" spans="1:10" x14ac:dyDescent="0.2">
      <c r="A36" s="27"/>
      <c r="B36" s="215" t="s">
        <v>92</v>
      </c>
      <c r="C36" s="29" t="s">
        <v>26</v>
      </c>
      <c r="D36" s="30"/>
      <c r="E36" s="2">
        <v>0</v>
      </c>
      <c r="F36" s="2">
        <f>ROUND(E36*(1+$J$8), 0)</f>
        <v>0</v>
      </c>
      <c r="G36" s="2">
        <f>ROUND(F36*(1+$J$8), 0)</f>
        <v>0</v>
      </c>
      <c r="H36" s="2">
        <f>ROUND(G36*(1+$J$8), 0)</f>
        <v>0</v>
      </c>
      <c r="I36" s="2">
        <f>ROUND(H36*(1+$J$8), 0)</f>
        <v>0</v>
      </c>
      <c r="J36" s="32">
        <f t="shared" si="3"/>
        <v>0</v>
      </c>
    </row>
    <row r="37" spans="1:10" x14ac:dyDescent="0.2">
      <c r="A37" s="27"/>
      <c r="B37" s="11"/>
      <c r="C37" s="218" t="s">
        <v>27</v>
      </c>
      <c r="D37" s="219">
        <f>$J$4</f>
        <v>0.41980000000000001</v>
      </c>
      <c r="E37" s="223">
        <f>E36*$D$37</f>
        <v>0</v>
      </c>
      <c r="F37" s="223">
        <f>F36*$D$37</f>
        <v>0</v>
      </c>
      <c r="G37" s="223">
        <f>G36*$D$37</f>
        <v>0</v>
      </c>
      <c r="H37" s="223">
        <f>H36*$D$37</f>
        <v>0</v>
      </c>
      <c r="I37" s="223">
        <f>I36*$D$37</f>
        <v>0</v>
      </c>
      <c r="J37" s="264">
        <f t="shared" si="3"/>
        <v>0</v>
      </c>
    </row>
    <row r="38" spans="1:10" x14ac:dyDescent="0.2">
      <c r="A38" s="27"/>
      <c r="B38" s="28" t="s">
        <v>32</v>
      </c>
      <c r="C38" s="29" t="s">
        <v>26</v>
      </c>
      <c r="D38" s="30"/>
      <c r="E38" s="2">
        <v>0</v>
      </c>
      <c r="F38" s="2">
        <f>ROUND(E38*(1+$J$8), 0)</f>
        <v>0</v>
      </c>
      <c r="G38" s="2">
        <f>ROUND(F38*(1+$J$8), 0)</f>
        <v>0</v>
      </c>
      <c r="H38" s="2">
        <f>ROUND(G38*(1+$J$8), 0)</f>
        <v>0</v>
      </c>
      <c r="I38" s="2">
        <f>ROUND(H38*(1+$J$8), 0)</f>
        <v>0</v>
      </c>
      <c r="J38" s="32">
        <f t="shared" si="3"/>
        <v>0</v>
      </c>
    </row>
    <row r="39" spans="1:10" x14ac:dyDescent="0.2">
      <c r="A39" s="27"/>
      <c r="B39" s="11"/>
      <c r="C39" s="218" t="s">
        <v>27</v>
      </c>
      <c r="D39" s="219">
        <f>$J$7</f>
        <v>7.7499999999999999E-2</v>
      </c>
      <c r="E39" s="223">
        <f>E38*$D$39</f>
        <v>0</v>
      </c>
      <c r="F39" s="223">
        <f>F38*$D$39</f>
        <v>0</v>
      </c>
      <c r="G39" s="223">
        <f>G38*$D$39</f>
        <v>0</v>
      </c>
      <c r="H39" s="223">
        <f>H38*$D$39</f>
        <v>0</v>
      </c>
      <c r="I39" s="223">
        <f>I38*$D$39</f>
        <v>0</v>
      </c>
      <c r="J39" s="264">
        <f t="shared" si="3"/>
        <v>0</v>
      </c>
    </row>
    <row r="40" spans="1:10" x14ac:dyDescent="0.2">
      <c r="A40" s="27"/>
      <c r="B40" s="10" t="s">
        <v>10</v>
      </c>
      <c r="C40" s="40" t="s">
        <v>26</v>
      </c>
      <c r="D40" s="7"/>
      <c r="E40" s="17">
        <f t="shared" ref="E40:I41" si="4">E28+E30+E32+E34+E36+E38</f>
        <v>0</v>
      </c>
      <c r="F40" s="17">
        <f t="shared" si="4"/>
        <v>0</v>
      </c>
      <c r="G40" s="17">
        <f t="shared" si="4"/>
        <v>0</v>
      </c>
      <c r="H40" s="17">
        <f t="shared" si="4"/>
        <v>0</v>
      </c>
      <c r="I40" s="17">
        <f t="shared" si="4"/>
        <v>0</v>
      </c>
      <c r="J40" s="32">
        <f t="shared" si="3"/>
        <v>0</v>
      </c>
    </row>
    <row r="41" spans="1:10" x14ac:dyDescent="0.2">
      <c r="A41" s="27"/>
      <c r="B41" s="28"/>
      <c r="C41" s="102" t="s">
        <v>27</v>
      </c>
      <c r="D41" s="8"/>
      <c r="E41" s="37">
        <f t="shared" si="4"/>
        <v>0</v>
      </c>
      <c r="F41" s="37">
        <f t="shared" si="4"/>
        <v>0</v>
      </c>
      <c r="G41" s="37">
        <f t="shared" si="4"/>
        <v>0</v>
      </c>
      <c r="H41" s="37">
        <f t="shared" si="4"/>
        <v>0</v>
      </c>
      <c r="I41" s="37">
        <f t="shared" si="4"/>
        <v>0</v>
      </c>
      <c r="J41" s="38">
        <f t="shared" si="3"/>
        <v>0</v>
      </c>
    </row>
    <row r="42" spans="1:10" x14ac:dyDescent="0.2">
      <c r="A42" s="27"/>
      <c r="B42" s="11"/>
      <c r="C42" s="40" t="s">
        <v>0</v>
      </c>
      <c r="D42" s="34"/>
      <c r="E42" s="42">
        <f>SUM(E40:E41)</f>
        <v>0</v>
      </c>
      <c r="F42" s="42">
        <f t="shared" ref="F42:I42" si="5">SUM(F40:F41)</f>
        <v>0</v>
      </c>
      <c r="G42" s="42">
        <f t="shared" si="5"/>
        <v>0</v>
      </c>
      <c r="H42" s="42">
        <f t="shared" si="5"/>
        <v>0</v>
      </c>
      <c r="I42" s="42">
        <f t="shared" si="5"/>
        <v>0</v>
      </c>
      <c r="J42" s="45">
        <f t="shared" si="3"/>
        <v>0</v>
      </c>
    </row>
    <row r="43" spans="1:10" ht="5.25" customHeight="1" x14ac:dyDescent="0.2">
      <c r="A43" s="27"/>
      <c r="B43" s="11"/>
      <c r="C43" s="34"/>
      <c r="D43" s="34"/>
      <c r="E43" s="42"/>
      <c r="F43" s="42"/>
      <c r="G43" s="42"/>
      <c r="H43" s="42"/>
      <c r="I43" s="42"/>
      <c r="J43" s="45"/>
    </row>
    <row r="44" spans="1:10" x14ac:dyDescent="0.2">
      <c r="A44" s="27"/>
      <c r="B44" s="10" t="s">
        <v>36</v>
      </c>
      <c r="C44" s="40" t="s">
        <v>26</v>
      </c>
      <c r="D44" s="34"/>
      <c r="E44" s="17">
        <f t="shared" ref="E44:I45" si="6">E24+E40</f>
        <v>0</v>
      </c>
      <c r="F44" s="17">
        <f t="shared" si="6"/>
        <v>0</v>
      </c>
      <c r="G44" s="17">
        <f t="shared" si="6"/>
        <v>0</v>
      </c>
      <c r="H44" s="17">
        <f t="shared" si="6"/>
        <v>0</v>
      </c>
      <c r="I44" s="17">
        <f t="shared" si="6"/>
        <v>0</v>
      </c>
      <c r="J44" s="32">
        <f t="shared" si="3"/>
        <v>0</v>
      </c>
    </row>
    <row r="45" spans="1:10" x14ac:dyDescent="0.2">
      <c r="A45" s="27"/>
      <c r="B45" s="46"/>
      <c r="C45" s="102" t="s">
        <v>27</v>
      </c>
      <c r="D45" s="36"/>
      <c r="E45" s="37">
        <f t="shared" si="6"/>
        <v>0</v>
      </c>
      <c r="F45" s="37">
        <f t="shared" si="6"/>
        <v>0</v>
      </c>
      <c r="G45" s="37">
        <f t="shared" si="6"/>
        <v>0</v>
      </c>
      <c r="H45" s="37">
        <f t="shared" si="6"/>
        <v>0</v>
      </c>
      <c r="I45" s="37">
        <f t="shared" si="6"/>
        <v>0</v>
      </c>
      <c r="J45" s="38">
        <f t="shared" si="3"/>
        <v>0</v>
      </c>
    </row>
    <row r="46" spans="1:10" x14ac:dyDescent="0.2">
      <c r="A46" s="47"/>
      <c r="B46" s="11"/>
      <c r="C46" s="40" t="s">
        <v>0</v>
      </c>
      <c r="D46" s="34"/>
      <c r="E46" s="42">
        <f>SUM(E44:E45)</f>
        <v>0</v>
      </c>
      <c r="F46" s="42">
        <f t="shared" ref="F46:I46" si="7">SUM(F44:F45)</f>
        <v>0</v>
      </c>
      <c r="G46" s="42">
        <f>SUM(G44:G45)</f>
        <v>0</v>
      </c>
      <c r="H46" s="42">
        <f t="shared" si="7"/>
        <v>0</v>
      </c>
      <c r="I46" s="42">
        <f t="shared" si="7"/>
        <v>0</v>
      </c>
      <c r="J46" s="45">
        <f t="shared" si="3"/>
        <v>0</v>
      </c>
    </row>
    <row r="47" spans="1:10" ht="5.25" customHeight="1" x14ac:dyDescent="0.2">
      <c r="A47" s="27"/>
      <c r="B47" s="11"/>
      <c r="C47" s="30"/>
      <c r="D47" s="30"/>
      <c r="E47" s="17"/>
      <c r="F47" s="17"/>
      <c r="G47" s="17"/>
      <c r="H47" s="17"/>
      <c r="I47" s="17"/>
      <c r="J47" s="32"/>
    </row>
    <row r="48" spans="1:10" x14ac:dyDescent="0.2">
      <c r="A48" s="47" t="s">
        <v>2</v>
      </c>
      <c r="B48" s="30" t="s">
        <v>89</v>
      </c>
      <c r="C48" s="15"/>
      <c r="D48" s="30"/>
      <c r="E48" s="3">
        <v>0</v>
      </c>
      <c r="F48" s="3">
        <v>0</v>
      </c>
      <c r="G48" s="3">
        <v>0</v>
      </c>
      <c r="H48" s="3">
        <v>0</v>
      </c>
      <c r="I48" s="3">
        <v>0</v>
      </c>
      <c r="J48" s="32">
        <f t="shared" ref="J48:J63" si="8">SUM(E48:I48)</f>
        <v>0</v>
      </c>
    </row>
    <row r="49" spans="1:11" x14ac:dyDescent="0.2">
      <c r="A49" s="47"/>
      <c r="B49" s="34" t="s">
        <v>37</v>
      </c>
      <c r="C49" s="15"/>
      <c r="D49" s="30"/>
      <c r="E49" s="3">
        <v>0</v>
      </c>
      <c r="F49" s="3">
        <v>0</v>
      </c>
      <c r="G49" s="3">
        <v>0</v>
      </c>
      <c r="H49" s="3">
        <v>0</v>
      </c>
      <c r="I49" s="3">
        <v>0</v>
      </c>
      <c r="J49" s="32">
        <f t="shared" si="8"/>
        <v>0</v>
      </c>
    </row>
    <row r="50" spans="1:11" ht="6" customHeight="1" x14ac:dyDescent="0.2">
      <c r="A50" s="27"/>
      <c r="B50" s="11"/>
      <c r="C50" s="30"/>
      <c r="D50" s="30"/>
      <c r="E50" s="48"/>
      <c r="F50" s="48"/>
      <c r="G50" s="48"/>
      <c r="H50" s="48"/>
      <c r="I50" s="48"/>
      <c r="J50" s="32"/>
    </row>
    <row r="51" spans="1:11" x14ac:dyDescent="0.2">
      <c r="A51" s="47" t="s">
        <v>3</v>
      </c>
      <c r="B51" s="34" t="s">
        <v>14</v>
      </c>
      <c r="C51" s="15"/>
      <c r="D51" s="30"/>
      <c r="E51" s="2">
        <v>0</v>
      </c>
      <c r="F51" s="2">
        <f t="shared" ref="F51:I52" si="9">ROUND(E51*(1+$J$9),0)</f>
        <v>0</v>
      </c>
      <c r="G51" s="2">
        <f t="shared" si="9"/>
        <v>0</v>
      </c>
      <c r="H51" s="2">
        <f t="shared" si="9"/>
        <v>0</v>
      </c>
      <c r="I51" s="2">
        <f t="shared" si="9"/>
        <v>0</v>
      </c>
      <c r="J51" s="32">
        <f t="shared" si="8"/>
        <v>0</v>
      </c>
    </row>
    <row r="52" spans="1:11" x14ac:dyDescent="0.2">
      <c r="A52" s="27"/>
      <c r="B52" s="34" t="s">
        <v>15</v>
      </c>
      <c r="C52" s="15"/>
      <c r="D52" s="30"/>
      <c r="E52" s="2">
        <v>0</v>
      </c>
      <c r="F52" s="2">
        <f t="shared" si="9"/>
        <v>0</v>
      </c>
      <c r="G52" s="2">
        <f t="shared" si="9"/>
        <v>0</v>
      </c>
      <c r="H52" s="2">
        <f t="shared" si="9"/>
        <v>0</v>
      </c>
      <c r="I52" s="2">
        <f t="shared" si="9"/>
        <v>0</v>
      </c>
      <c r="J52" s="32">
        <f t="shared" si="8"/>
        <v>0</v>
      </c>
    </row>
    <row r="53" spans="1:11" ht="5.25" customHeight="1" x14ac:dyDescent="0.2">
      <c r="A53" s="27"/>
      <c r="B53" s="11"/>
      <c r="C53" s="30"/>
      <c r="D53" s="30"/>
      <c r="E53" s="17"/>
      <c r="F53" s="17"/>
      <c r="G53" s="17"/>
      <c r="H53" s="17"/>
      <c r="I53" s="17"/>
      <c r="J53" s="32"/>
    </row>
    <row r="54" spans="1:11" x14ac:dyDescent="0.2">
      <c r="A54" s="47" t="s">
        <v>4</v>
      </c>
      <c r="B54" s="28" t="s">
        <v>38</v>
      </c>
      <c r="C54" s="30"/>
      <c r="D54" s="30"/>
      <c r="E54" s="4">
        <v>0</v>
      </c>
      <c r="F54" s="4">
        <f>ROUND(E54*(1+$J$9),0)</f>
        <v>0</v>
      </c>
      <c r="G54" s="4">
        <f>ROUND(F54*(1+$J$9),0)</f>
        <v>0</v>
      </c>
      <c r="H54" s="4">
        <f>ROUND(G54*(1+$J$9),0)</f>
        <v>0</v>
      </c>
      <c r="I54" s="4">
        <f>ROUND(H54*(1+$J$9),0)</f>
        <v>0</v>
      </c>
      <c r="J54" s="32">
        <f t="shared" si="8"/>
        <v>0</v>
      </c>
    </row>
    <row r="55" spans="1:11" ht="6" customHeight="1" x14ac:dyDescent="0.2">
      <c r="A55" s="27"/>
      <c r="B55" s="11"/>
      <c r="C55" s="30"/>
      <c r="D55" s="30"/>
      <c r="E55" s="17"/>
      <c r="F55" s="17"/>
      <c r="G55" s="17"/>
      <c r="H55" s="17"/>
      <c r="I55" s="17"/>
      <c r="J55" s="32"/>
    </row>
    <row r="56" spans="1:11" x14ac:dyDescent="0.2">
      <c r="A56" s="47" t="s">
        <v>5</v>
      </c>
      <c r="B56" s="34" t="s">
        <v>16</v>
      </c>
      <c r="C56" s="34"/>
      <c r="D56" s="30"/>
      <c r="E56" s="2">
        <v>0</v>
      </c>
      <c r="F56" s="2">
        <f t="shared" ref="F56:I59" si="10">ROUND(E56*(1+$J$9),0)</f>
        <v>0</v>
      </c>
      <c r="G56" s="2">
        <f t="shared" si="10"/>
        <v>0</v>
      </c>
      <c r="H56" s="2">
        <f t="shared" si="10"/>
        <v>0</v>
      </c>
      <c r="I56" s="2">
        <f t="shared" si="10"/>
        <v>0</v>
      </c>
      <c r="J56" s="32">
        <f t="shared" si="8"/>
        <v>0</v>
      </c>
    </row>
    <row r="57" spans="1:11" x14ac:dyDescent="0.2">
      <c r="A57" s="27"/>
      <c r="B57" s="34" t="s">
        <v>17</v>
      </c>
      <c r="C57" s="34"/>
      <c r="D57" s="30"/>
      <c r="E57" s="2">
        <v>0</v>
      </c>
      <c r="F57" s="2">
        <f t="shared" si="10"/>
        <v>0</v>
      </c>
      <c r="G57" s="2">
        <f t="shared" si="10"/>
        <v>0</v>
      </c>
      <c r="H57" s="2">
        <f t="shared" si="10"/>
        <v>0</v>
      </c>
      <c r="I57" s="2">
        <f t="shared" si="10"/>
        <v>0</v>
      </c>
      <c r="J57" s="32">
        <f t="shared" si="8"/>
        <v>0</v>
      </c>
    </row>
    <row r="58" spans="1:11" x14ac:dyDescent="0.2">
      <c r="A58" s="27"/>
      <c r="B58" s="30" t="s">
        <v>77</v>
      </c>
      <c r="C58" s="30"/>
      <c r="D58" s="30"/>
      <c r="E58" s="2">
        <v>0</v>
      </c>
      <c r="F58" s="2">
        <f t="shared" si="10"/>
        <v>0</v>
      </c>
      <c r="G58" s="2">
        <f t="shared" si="10"/>
        <v>0</v>
      </c>
      <c r="H58" s="2">
        <f t="shared" si="10"/>
        <v>0</v>
      </c>
      <c r="I58" s="2">
        <f t="shared" si="10"/>
        <v>0</v>
      </c>
      <c r="J58" s="32">
        <f t="shared" si="8"/>
        <v>0</v>
      </c>
    </row>
    <row r="59" spans="1:11" x14ac:dyDescent="0.2">
      <c r="A59" s="27"/>
      <c r="B59" s="34" t="s">
        <v>18</v>
      </c>
      <c r="C59" s="34"/>
      <c r="D59" s="30"/>
      <c r="E59" s="2">
        <v>0</v>
      </c>
      <c r="F59" s="2">
        <f t="shared" si="10"/>
        <v>0</v>
      </c>
      <c r="G59" s="2">
        <f t="shared" si="10"/>
        <v>0</v>
      </c>
      <c r="H59" s="2">
        <f t="shared" si="10"/>
        <v>0</v>
      </c>
      <c r="I59" s="2">
        <f t="shared" si="10"/>
        <v>0</v>
      </c>
      <c r="J59" s="32">
        <f t="shared" si="8"/>
        <v>0</v>
      </c>
    </row>
    <row r="60" spans="1:11" x14ac:dyDescent="0.2">
      <c r="A60" s="27"/>
      <c r="B60" s="30" t="s">
        <v>115</v>
      </c>
      <c r="C60" s="34"/>
      <c r="D60" s="30"/>
      <c r="E60" s="5">
        <v>0</v>
      </c>
      <c r="F60" s="2">
        <v>0</v>
      </c>
      <c r="G60" s="2">
        <v>0</v>
      </c>
      <c r="H60" s="2">
        <v>0</v>
      </c>
      <c r="I60" s="2">
        <v>0</v>
      </c>
      <c r="J60" s="32">
        <f t="shared" si="8"/>
        <v>0</v>
      </c>
    </row>
    <row r="61" spans="1:11" x14ac:dyDescent="0.2">
      <c r="A61" s="27"/>
      <c r="B61" s="30" t="s">
        <v>108</v>
      </c>
      <c r="C61" s="34"/>
      <c r="D61" s="30"/>
      <c r="E61" s="6">
        <v>0</v>
      </c>
      <c r="F61" s="4">
        <v>0</v>
      </c>
      <c r="G61" s="4">
        <v>0</v>
      </c>
      <c r="H61" s="4">
        <v>0</v>
      </c>
      <c r="I61" s="4">
        <v>0</v>
      </c>
      <c r="J61" s="32">
        <f t="shared" si="8"/>
        <v>0</v>
      </c>
    </row>
    <row r="62" spans="1:11" x14ac:dyDescent="0.2">
      <c r="A62" s="27"/>
      <c r="B62" s="30" t="s">
        <v>6</v>
      </c>
      <c r="C62" s="30"/>
      <c r="D62" s="30"/>
      <c r="E62" s="2">
        <v>0</v>
      </c>
      <c r="F62" s="5">
        <f t="shared" ref="F62:I62" si="11">ROUND(E62*(1+$J$9),0)</f>
        <v>0</v>
      </c>
      <c r="G62" s="5">
        <f t="shared" si="11"/>
        <v>0</v>
      </c>
      <c r="H62" s="5">
        <f t="shared" si="11"/>
        <v>0</v>
      </c>
      <c r="I62" s="5">
        <f t="shared" si="11"/>
        <v>0</v>
      </c>
      <c r="J62" s="32">
        <f t="shared" si="8"/>
        <v>0</v>
      </c>
    </row>
    <row r="63" spans="1:11" x14ac:dyDescent="0.2">
      <c r="A63" s="27"/>
      <c r="B63" s="36" t="s">
        <v>39</v>
      </c>
      <c r="C63" s="49"/>
      <c r="D63" s="49"/>
      <c r="E63" s="9">
        <f>ROUND($J$3*E32,0)</f>
        <v>0</v>
      </c>
      <c r="F63" s="9">
        <f>ROUND($J$3*F32,0)</f>
        <v>0</v>
      </c>
      <c r="G63" s="9">
        <f>ROUND($J$3*G32,0)</f>
        <v>0</v>
      </c>
      <c r="H63" s="9">
        <f>ROUND($J$3*H32,0)</f>
        <v>0</v>
      </c>
      <c r="I63" s="9">
        <f>ROUND($J$3*I32,0)</f>
        <v>0</v>
      </c>
      <c r="J63" s="38">
        <f t="shared" si="8"/>
        <v>0</v>
      </c>
      <c r="K63" s="50"/>
    </row>
    <row r="64" spans="1:11" x14ac:dyDescent="0.2">
      <c r="A64" s="27"/>
      <c r="B64" s="41" t="s">
        <v>19</v>
      </c>
      <c r="C64" s="34"/>
      <c r="D64" s="30"/>
      <c r="E64" s="51">
        <f>SUM(E56:E63)</f>
        <v>0</v>
      </c>
      <c r="F64" s="51">
        <f>SUM(F56:F63)</f>
        <v>0</v>
      </c>
      <c r="G64" s="51">
        <f>SUM(G56:G63)</f>
        <v>0</v>
      </c>
      <c r="H64" s="51">
        <f>SUM(H56:H63)</f>
        <v>0</v>
      </c>
      <c r="I64" s="51">
        <f>SUM(I56:I63)</f>
        <v>0</v>
      </c>
      <c r="J64" s="45">
        <f t="shared" ref="J64:J69" si="12">SUM(E64:I64)</f>
        <v>0</v>
      </c>
    </row>
    <row r="65" spans="1:13" ht="5.25" customHeight="1" x14ac:dyDescent="0.2">
      <c r="A65" s="27"/>
      <c r="B65" s="11"/>
      <c r="C65" s="30"/>
      <c r="D65" s="30"/>
      <c r="E65" s="17"/>
      <c r="F65" s="17"/>
      <c r="G65" s="17"/>
      <c r="H65" s="17"/>
      <c r="I65" s="17"/>
      <c r="J65" s="32"/>
    </row>
    <row r="66" spans="1:13" x14ac:dyDescent="0.2">
      <c r="A66" s="27" t="s">
        <v>45</v>
      </c>
      <c r="B66" s="41" t="s">
        <v>8</v>
      </c>
      <c r="C66" s="15"/>
      <c r="D66" s="34"/>
      <c r="E66" s="52">
        <f>E46+E48+E49+E51+E52+E54+E64</f>
        <v>0</v>
      </c>
      <c r="F66" s="52">
        <f>F46+F48+F49+F51+F52+F54+F64</f>
        <v>0</v>
      </c>
      <c r="G66" s="52">
        <f>G46+G48+G49+G51+G52+G54+G64</f>
        <v>0</v>
      </c>
      <c r="H66" s="52">
        <f>H46+H48+H49+H51+H52+H54+H64</f>
        <v>0</v>
      </c>
      <c r="I66" s="52">
        <f>I46+I48+I49+I51+I52+I54+I64</f>
        <v>0</v>
      </c>
      <c r="J66" s="45">
        <f t="shared" si="12"/>
        <v>0</v>
      </c>
      <c r="M66" s="53"/>
    </row>
    <row r="67" spans="1:13" x14ac:dyDescent="0.2">
      <c r="A67" s="27"/>
      <c r="B67" s="54" t="str">
        <f>IF(C3="","",IF(C3=AG4,"MTDC:","TDC:"))</f>
        <v/>
      </c>
      <c r="C67" s="53" t="s">
        <v>43</v>
      </c>
      <c r="D67" s="53"/>
      <c r="E67" s="55">
        <f>IF($C$3="",0,IF($C$3=$AG$4,E66-E48-E49-E54-E61-E63,E66-E63))</f>
        <v>0</v>
      </c>
      <c r="F67" s="55">
        <f>IF($C$3="",0,IF($C$3=$AG$4,F66-F48-F49-F54-F61-F63,F66-F63))</f>
        <v>0</v>
      </c>
      <c r="G67" s="55">
        <f>IF($C$3="",0,IF($C$3=$AG$4,G66-G48-G49-G54-G61-G63,G66-G63))</f>
        <v>0</v>
      </c>
      <c r="H67" s="55">
        <f>IF($C$3="",0,IF($C$3=$AG$4,H66-H48-H49-H54-H61-H63,H66-H63))</f>
        <v>0</v>
      </c>
      <c r="I67" s="55">
        <f>IF($C$3="",0,IF($C$3=$AG$4,I66-I48-I49-I54-I61-I63,I66-I63))</f>
        <v>0</v>
      </c>
      <c r="J67" s="56">
        <f t="shared" si="12"/>
        <v>0</v>
      </c>
    </row>
    <row r="68" spans="1:13" ht="5.25" customHeight="1" x14ac:dyDescent="0.2">
      <c r="A68" s="27"/>
      <c r="B68" s="11"/>
      <c r="C68" s="53"/>
      <c r="D68" s="53"/>
      <c r="E68" s="55"/>
      <c r="F68" s="55"/>
      <c r="G68" s="55"/>
      <c r="H68" s="55"/>
      <c r="I68" s="55"/>
      <c r="J68" s="56"/>
    </row>
    <row r="69" spans="1:13" x14ac:dyDescent="0.2">
      <c r="A69" s="27" t="s">
        <v>46</v>
      </c>
      <c r="B69" s="41" t="s">
        <v>40</v>
      </c>
      <c r="C69" s="15"/>
      <c r="D69" s="34"/>
      <c r="E69" s="52">
        <f>IF($C$4="TBD",0,ROUND($C$4*E67,0))</f>
        <v>0</v>
      </c>
      <c r="F69" s="52">
        <f>IF($C$4="TBD",0,ROUND($C$4*F67,0))</f>
        <v>0</v>
      </c>
      <c r="G69" s="52">
        <f>IF($C$4="TBD",0,ROUND($C$4*G67,0))</f>
        <v>0</v>
      </c>
      <c r="H69" s="52">
        <f>IF($C$4="TBD",0,ROUND($C$4*H67,0))</f>
        <v>0</v>
      </c>
      <c r="I69" s="52">
        <f>IF($C$4="TBD",0,ROUND($C$4*I67,0))</f>
        <v>0</v>
      </c>
      <c r="J69" s="45">
        <f t="shared" si="12"/>
        <v>0</v>
      </c>
    </row>
    <row r="70" spans="1:13" ht="5.25" customHeight="1" x14ac:dyDescent="0.2">
      <c r="A70" s="27"/>
      <c r="B70" s="11"/>
      <c r="C70" s="30"/>
      <c r="D70" s="30"/>
      <c r="E70" s="17"/>
      <c r="F70" s="17"/>
      <c r="G70" s="17"/>
      <c r="H70" s="17"/>
      <c r="I70" s="17"/>
      <c r="J70" s="32"/>
    </row>
    <row r="71" spans="1:13" ht="13.5" thickBot="1" x14ac:dyDescent="0.25">
      <c r="A71" s="57" t="s">
        <v>7</v>
      </c>
      <c r="B71" s="58" t="s">
        <v>41</v>
      </c>
      <c r="C71" s="59"/>
      <c r="D71" s="59"/>
      <c r="E71" s="60">
        <f>E69+E66</f>
        <v>0</v>
      </c>
      <c r="F71" s="60">
        <f t="shared" ref="F71:I71" si="13">F69+F66</f>
        <v>0</v>
      </c>
      <c r="G71" s="60">
        <f t="shared" si="13"/>
        <v>0</v>
      </c>
      <c r="H71" s="60">
        <f t="shared" si="13"/>
        <v>0</v>
      </c>
      <c r="I71" s="60">
        <f t="shared" si="13"/>
        <v>0</v>
      </c>
      <c r="J71" s="61">
        <f>SUM(E71:I71)</f>
        <v>0</v>
      </c>
    </row>
    <row r="72" spans="1:13" ht="4.5" customHeight="1" thickBot="1" x14ac:dyDescent="0.25">
      <c r="A72" s="16"/>
      <c r="B72" s="20"/>
      <c r="C72" s="16"/>
      <c r="D72" s="16"/>
      <c r="E72" s="16"/>
      <c r="F72" s="16"/>
      <c r="G72" s="16"/>
      <c r="H72" s="16"/>
      <c r="I72" s="16"/>
      <c r="J72" s="16"/>
    </row>
    <row r="73" spans="1:13" ht="12.75" customHeight="1" x14ac:dyDescent="0.2">
      <c r="A73" s="349" t="s">
        <v>75</v>
      </c>
      <c r="B73" s="62" t="s">
        <v>42</v>
      </c>
      <c r="C73" s="63"/>
      <c r="D73" s="62"/>
      <c r="E73" s="64">
        <f>IF(E71&gt;0,E69/E66,0)</f>
        <v>0</v>
      </c>
      <c r="F73" s="64">
        <f t="shared" ref="F73:J73" si="14">IF(F71&gt;0,F69/F66,0)</f>
        <v>0</v>
      </c>
      <c r="G73" s="64">
        <f t="shared" si="14"/>
        <v>0</v>
      </c>
      <c r="H73" s="64">
        <f t="shared" si="14"/>
        <v>0</v>
      </c>
      <c r="I73" s="64">
        <f t="shared" si="14"/>
        <v>0</v>
      </c>
      <c r="J73" s="71">
        <f t="shared" si="14"/>
        <v>0</v>
      </c>
    </row>
    <row r="74" spans="1:13" ht="13.5" thickBot="1" x14ac:dyDescent="0.25">
      <c r="A74" s="366"/>
      <c r="B74" s="65" t="s">
        <v>54</v>
      </c>
      <c r="C74" s="66"/>
      <c r="D74" s="65"/>
      <c r="E74" s="204">
        <f t="shared" ref="E74:J74" si="15">IF($C$4=$J$1,0,ROUND($J$1*(E66-E48-E49-E54-E61-E63),0)- ROUND($C$4*E67,0))</f>
        <v>0</v>
      </c>
      <c r="F74" s="204">
        <f t="shared" si="15"/>
        <v>0</v>
      </c>
      <c r="G74" s="204">
        <f t="shared" si="15"/>
        <v>0</v>
      </c>
      <c r="H74" s="204">
        <f t="shared" si="15"/>
        <v>0</v>
      </c>
      <c r="I74" s="204">
        <f t="shared" si="15"/>
        <v>0</v>
      </c>
      <c r="J74" s="201">
        <f t="shared" si="15"/>
        <v>0</v>
      </c>
    </row>
    <row r="75" spans="1:13" x14ac:dyDescent="0.2">
      <c r="F75" s="12"/>
      <c r="G75" s="12"/>
      <c r="H75" s="12"/>
      <c r="I75" s="12"/>
    </row>
    <row r="76" spans="1:13" x14ac:dyDescent="0.2">
      <c r="F76" s="12"/>
      <c r="G76" s="12"/>
      <c r="H76" s="12"/>
      <c r="I76" s="12"/>
    </row>
  </sheetData>
  <scenarios current="5" show="1" sqref="D54">
    <scenario name="On-camp instr" locked="1" count="2" user="Grants and Contracts" comment="Created by Grants and Contracts on 6/13/96_x000a_Modified by Grants and Contracts on 6/13/96">
      <inputCells r="J1" val="0.519" numFmtId="165"/>
      <inputCells r="J3" val="0.5" numFmtId="165"/>
    </scenario>
    <scenario name="On-camp res" locked="1" count="2" user="Grants and Contracts" comment="Created by Grants and Contracts on 6/13/96_x000a_Modified by Grants and Contracts on 6/13/96">
      <inputCells r="J1" val="0.555" numFmtId="165"/>
      <inputCells r="J3" val="0.345" numFmtId="165"/>
    </scenario>
    <scenario name="On-camp - other" locked="1" count="2" user="Grants and Contracts" comment="Created by Grants and Contracts on 6/13/96_x000a_Modified by Grants and Contracts on 6/13/96">
      <inputCells r="J1" val="0.237" numFmtId="165"/>
      <inputCells r="J3" val="0.513" numFmtId="165"/>
    </scenario>
    <scenario name="Off-camp instr" locked="1" count="2" user="Grants and Contracts" comment="Created by Grants and Contracts on 6/13/96">
      <inputCells r="J1" val="0.24" numFmtId="165"/>
      <inputCells r="J3" val="0.5" numFmtId="165"/>
    </scenario>
    <scenario name="Off-camp research" locked="1" count="2" user="Grants and Contracts" comment="Created by Grants and Contracts on 6/13/96">
      <inputCells r="J1" val="0.24" numFmtId="165"/>
      <inputCells r="J3" val="0.345" numFmtId="165"/>
    </scenario>
    <scenario name="Off-camp - other" locked="1" count="2" user="Grants and Contracts" comment="Created by Grants and Contracts on 6/13/96">
      <inputCells r="J1" val="0.187" numFmtId="165"/>
      <inputCells r="J3" val="0.513" numFmtId="165"/>
    </scenario>
  </scenarios>
  <mergeCells count="8">
    <mergeCell ref="L1:L9"/>
    <mergeCell ref="A73:A74"/>
    <mergeCell ref="C1:E1"/>
    <mergeCell ref="C2:E2"/>
    <mergeCell ref="C3:E3"/>
    <mergeCell ref="C4:E4"/>
    <mergeCell ref="A5:E9"/>
    <mergeCell ref="L10:L16"/>
  </mergeCells>
  <dataValidations xWindow="484" yWindow="300" count="8">
    <dataValidation allowBlank="1" showInputMessage="1" showErrorMessage="1" promptTitle="Applied F&amp;A Rate" prompt="If appplicable, then override the Applicable F&amp;A Rate with the F&amp;A Rate to be applied to this project." sqref="C4:E4"/>
    <dataValidation type="list" allowBlank="1" showInputMessage="1" showErrorMessage="1" promptTitle="Project Activity Type" prompt="Select the Project Activity Type." sqref="C1:E1">
      <formula1>$AA$4:$AA$6</formula1>
    </dataValidation>
    <dataValidation allowBlank="1" showInputMessage="1" showErrorMessage="1" promptTitle="Note" prompt="MTDC or TDC will display based on the value selected in cell I3." sqref="B67"/>
    <dataValidation allowBlank="1" showInputMessage="1" showErrorMessage="1" promptTitle="Applicable F&amp;A Rate" prompt="This field will dislpayed after inputting Activity Type and Location" sqref="J1"/>
    <dataValidation type="list" allowBlank="1" showInputMessage="1" showErrorMessage="1" promptTitle="Project Location" prompt="Select the Project Location." sqref="C2:E2">
      <formula1>$AB$3:$AC$3</formula1>
    </dataValidation>
    <dataValidation allowBlank="1" showInputMessage="1" showErrorMessage="1" promptTitle="Notes" prompt="Add notes as necessary" sqref="A5:E9"/>
    <dataValidation type="list" allowBlank="1" showInputMessage="1" showErrorMessage="1" promptTitle="F&amp;A Cost Basis" prompt="Select the basis for the F&amp;A costs._x000a_- Full Negotiated Rate = MTDC_x000a_- Reduced Federal or State = MTDC_x000a_- Reduced Rate = TDC (including (0% or 10%)_x000a_- Non-Standard Costs Assessed F&amp;A Rate = 'Other&quot;" sqref="C3:E3">
      <formula1>$AG$4</formula1>
    </dataValidation>
    <dataValidation allowBlank="1" showInputMessage="1" showErrorMessage="1" promptTitle="Additional Justification" prompt="Additional Justification is required." sqref="B36"/>
  </dataValidations>
  <printOptions horizontalCentered="1"/>
  <pageMargins left="0.7" right="0.7" top="0.75" bottom="0.75" header="0.3" footer="0.3"/>
  <pageSetup scale="78" orientation="portrait" r:id="rId1"/>
  <headerFooter alignWithMargins="0">
    <oddHeader>&amp;L&amp;G&amp;C&amp;"Arial,Bold"&amp;12SPA Budget Template - FY19</oddHeader>
    <oddFooter>&amp;LSPA v.20180906&amp;C&amp;A&amp;RLast Updated: &amp;D</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AY77"/>
  <sheetViews>
    <sheetView showGridLines="0" zoomScaleNormal="100" workbookViewId="0">
      <pane ySplit="9" topLeftCell="A10" activePane="bottomLeft" state="frozen"/>
      <selection activeCell="A5" sqref="A5:E9"/>
      <selection pane="bottomLeft" activeCell="C1" sqref="C1:E1"/>
    </sheetView>
  </sheetViews>
  <sheetFormatPr defaultColWidth="9.140625" defaultRowHeight="12.75" x14ac:dyDescent="0.2"/>
  <cols>
    <col min="1" max="1" width="4.85546875" style="190" customWidth="1"/>
    <col min="2" max="2" width="15.7109375" style="191" customWidth="1"/>
    <col min="3" max="3" width="9.5703125" style="155" customWidth="1"/>
    <col min="4" max="4" width="7.85546875" style="155" customWidth="1"/>
    <col min="5" max="5" width="13.28515625" style="156" customWidth="1"/>
    <col min="6" max="9" width="13.28515625" style="18" customWidth="1"/>
    <col min="10" max="10" width="13.28515625" style="67" customWidth="1"/>
    <col min="11" max="11" width="1.28515625" style="154" customWidth="1"/>
    <col min="12" max="12" width="102" style="154" customWidth="1"/>
    <col min="13" max="16384" width="9.140625" style="154"/>
  </cols>
  <sheetData>
    <row r="1" spans="1:51" ht="10.5" customHeight="1" x14ac:dyDescent="0.2">
      <c r="A1" s="265" t="s">
        <v>24</v>
      </c>
      <c r="B1" s="266"/>
      <c r="C1" s="351"/>
      <c r="D1" s="351"/>
      <c r="E1" s="351"/>
      <c r="F1" s="333" t="s">
        <v>66</v>
      </c>
      <c r="G1" s="267"/>
      <c r="H1" s="267"/>
      <c r="I1" s="267"/>
      <c r="J1" s="228" t="str">
        <f>IF(AND($C$1=$Z$4,$C$2=$AA$3),$AA$4,IF(AND($C$1=$Z$4,$C$2=$AB$3),$AB$4,IF(AND($C$1=$Z$5,$C$2=$AA$3),$AA$5,IF(AND($C$1=$Z$5,$C$2=$AB$3),$AB$5,IF(AND($C$1=$Z$6,$C$2=$AA$3),$AA$6,IF(AND($C$1=$Z$6,$C$2=$AB$3),AB6,IF($C$1=$Z$7,$AA$7,IF($C$1=$Z$8,$AA$8,IF(AND($C$1=$Z$9,$C$2=$AA$3),$AA$4,IF(AND($C$1=$Z$9,$C$2=$AB$3),$AB$4,"TBD"))))))))))</f>
        <v>TBD</v>
      </c>
      <c r="L1" s="373" t="s">
        <v>132</v>
      </c>
    </row>
    <row r="2" spans="1:51" ht="10.5" customHeight="1" x14ac:dyDescent="0.2">
      <c r="A2" s="268" t="s">
        <v>23</v>
      </c>
      <c r="B2" s="230"/>
      <c r="C2" s="352"/>
      <c r="D2" s="352"/>
      <c r="E2" s="352"/>
      <c r="F2" s="327" t="s">
        <v>88</v>
      </c>
      <c r="G2" s="230"/>
      <c r="H2" s="230"/>
      <c r="I2" s="230"/>
      <c r="J2" s="232" t="str">
        <f>IF($C$1=Z4,AD4,IF($C$1=Z5,AD4,IF($C$1=Z6,AD4, IF($C$1=Z9,AD4,IF($C$1=Z7,AD5,IF($C$1=Z8,AD5,AD4))))))</f>
        <v>MTDC</v>
      </c>
      <c r="L2" s="374"/>
    </row>
    <row r="3" spans="1:51" ht="11.25" customHeight="1" x14ac:dyDescent="0.2">
      <c r="A3" s="268" t="s">
        <v>67</v>
      </c>
      <c r="B3" s="230"/>
      <c r="C3" s="269" t="str">
        <f>$J$1</f>
        <v>TBD</v>
      </c>
      <c r="D3" s="269" t="s">
        <v>34</v>
      </c>
      <c r="E3" s="269"/>
      <c r="F3" s="334" t="s">
        <v>12</v>
      </c>
      <c r="G3" s="270"/>
      <c r="H3" s="270"/>
      <c r="I3" s="270"/>
      <c r="J3" s="232">
        <v>0.64</v>
      </c>
      <c r="L3" s="374"/>
      <c r="Z3" s="19"/>
      <c r="AA3" s="16" t="s">
        <v>20</v>
      </c>
      <c r="AB3" s="16" t="s">
        <v>21</v>
      </c>
      <c r="AC3" s="16"/>
      <c r="AD3" s="20" t="s">
        <v>33</v>
      </c>
      <c r="AE3" s="155" t="s">
        <v>68</v>
      </c>
      <c r="AF3" s="155" t="s">
        <v>69</v>
      </c>
    </row>
    <row r="4" spans="1:51" ht="10.5" customHeight="1" x14ac:dyDescent="0.2">
      <c r="A4" s="377" t="s">
        <v>70</v>
      </c>
      <c r="B4" s="378"/>
      <c r="C4" s="271"/>
      <c r="D4" s="269" t="s">
        <v>71</v>
      </c>
      <c r="E4" s="272"/>
      <c r="F4" s="334" t="s">
        <v>13</v>
      </c>
      <c r="G4" s="270"/>
      <c r="H4" s="270"/>
      <c r="I4" s="270"/>
      <c r="J4" s="232">
        <v>0.41980000000000001</v>
      </c>
      <c r="L4" s="374"/>
      <c r="Z4" s="16" t="s">
        <v>82</v>
      </c>
      <c r="AA4" s="21">
        <v>0.58599999999999997</v>
      </c>
      <c r="AB4" s="21">
        <v>0.26</v>
      </c>
      <c r="AC4" s="16"/>
      <c r="AD4" s="22" t="s">
        <v>34</v>
      </c>
      <c r="AE4" s="21">
        <v>0.3</v>
      </c>
      <c r="AF4" s="157">
        <f>(1/(1-AE4))-1</f>
        <v>0.4285714285714286</v>
      </c>
    </row>
    <row r="5" spans="1:51" ht="11.25" customHeight="1" thickBot="1" x14ac:dyDescent="0.25">
      <c r="A5" s="377" t="s">
        <v>72</v>
      </c>
      <c r="B5" s="378"/>
      <c r="C5" s="273" t="str">
        <f>IF(OR($E$66=0,$C$1="",$C$2="",$C$4=""),"TBD",IF($C$67&lt;$C$68,$C$3,IF($C$4=CapThirty,ThirtyEffective,IF($C$4=CapTwenty,TwentyEffective,IF($C$4=CapFifteen,FifteenEffective)))))</f>
        <v>TBD</v>
      </c>
      <c r="D5" s="274" t="str">
        <f>IF(OR($E$66=0,$C$1="",$C$2="",$C$4=""),"TBD",IF(C67&lt;C68,"MTDC","TDC (TDC+)"))</f>
        <v>TBD</v>
      </c>
      <c r="E5" s="269"/>
      <c r="F5" s="334" t="s">
        <v>56</v>
      </c>
      <c r="G5" s="270"/>
      <c r="H5" s="270"/>
      <c r="I5" s="270"/>
      <c r="J5" s="232">
        <v>8.0199999999999994E-2</v>
      </c>
      <c r="L5" s="374"/>
      <c r="Z5" s="16" t="s">
        <v>83</v>
      </c>
      <c r="AA5" s="21">
        <v>0.45800000000000002</v>
      </c>
      <c r="AB5" s="21">
        <v>0.26</v>
      </c>
      <c r="AC5" s="16"/>
      <c r="AD5" s="22" t="s">
        <v>35</v>
      </c>
      <c r="AE5" s="21">
        <v>0.22</v>
      </c>
      <c r="AF5" s="157">
        <f>(1/(1-AE5))-1</f>
        <v>0.28205128205128194</v>
      </c>
    </row>
    <row r="6" spans="1:51" x14ac:dyDescent="0.2">
      <c r="A6" s="379" t="s">
        <v>114</v>
      </c>
      <c r="B6" s="380"/>
      <c r="C6" s="380"/>
      <c r="D6" s="380"/>
      <c r="E6" s="381"/>
      <c r="F6" s="334" t="s">
        <v>105</v>
      </c>
      <c r="G6" s="270"/>
      <c r="H6" s="270"/>
      <c r="I6" s="270"/>
      <c r="J6" s="234">
        <v>1E-3</v>
      </c>
      <c r="L6" s="374"/>
      <c r="Z6" s="16" t="s">
        <v>22</v>
      </c>
      <c r="AA6" s="21">
        <v>0.31900000000000001</v>
      </c>
      <c r="AB6" s="21">
        <v>0.23599999999999999</v>
      </c>
      <c r="AC6" s="16"/>
      <c r="AD6" s="22" t="s">
        <v>84</v>
      </c>
      <c r="AE6" s="21">
        <v>0.15</v>
      </c>
      <c r="AF6" s="157">
        <f>(1/(1-AE6))-1</f>
        <v>0.17647058823529416</v>
      </c>
    </row>
    <row r="7" spans="1:51" x14ac:dyDescent="0.2">
      <c r="A7" s="382"/>
      <c r="B7" s="383"/>
      <c r="C7" s="383"/>
      <c r="D7" s="383"/>
      <c r="E7" s="384"/>
      <c r="F7" s="334" t="s">
        <v>57</v>
      </c>
      <c r="G7" s="270"/>
      <c r="H7" s="270"/>
      <c r="I7" s="270"/>
      <c r="J7" s="232">
        <v>7.7499999999999999E-2</v>
      </c>
      <c r="L7" s="374"/>
      <c r="Z7" s="213" t="s">
        <v>85</v>
      </c>
      <c r="AA7" s="214">
        <v>0</v>
      </c>
      <c r="AB7" s="214"/>
    </row>
    <row r="8" spans="1:51" x14ac:dyDescent="0.2">
      <c r="A8" s="382"/>
      <c r="B8" s="383"/>
      <c r="C8" s="383"/>
      <c r="D8" s="383"/>
      <c r="E8" s="384"/>
      <c r="F8" s="334" t="s">
        <v>48</v>
      </c>
      <c r="G8" s="270"/>
      <c r="H8" s="270"/>
      <c r="I8" s="270"/>
      <c r="J8" s="232">
        <v>0.03</v>
      </c>
      <c r="L8" s="374"/>
      <c r="Z8" s="213" t="s">
        <v>86</v>
      </c>
      <c r="AA8" s="214">
        <v>0.26</v>
      </c>
      <c r="AB8" s="214"/>
    </row>
    <row r="9" spans="1:51" ht="38.25" customHeight="1" thickBot="1" x14ac:dyDescent="0.25">
      <c r="A9" s="385"/>
      <c r="B9" s="386"/>
      <c r="C9" s="386"/>
      <c r="D9" s="386"/>
      <c r="E9" s="387"/>
      <c r="F9" s="335" t="s">
        <v>49</v>
      </c>
      <c r="G9" s="235"/>
      <c r="H9" s="236"/>
      <c r="I9" s="275"/>
      <c r="J9" s="238">
        <v>0.04</v>
      </c>
      <c r="L9" s="374"/>
      <c r="Z9" s="213" t="s">
        <v>87</v>
      </c>
      <c r="AA9" s="21"/>
      <c r="AB9" s="21"/>
    </row>
    <row r="10" spans="1:51" s="158" customFormat="1" ht="30" customHeight="1" x14ac:dyDescent="0.35">
      <c r="A10" s="159"/>
      <c r="B10" s="160"/>
      <c r="C10" s="161"/>
      <c r="D10" s="161"/>
      <c r="E10" s="217" t="s">
        <v>98</v>
      </c>
      <c r="F10" s="216" t="s">
        <v>99</v>
      </c>
      <c r="G10" s="216" t="s">
        <v>100</v>
      </c>
      <c r="H10" s="216" t="s">
        <v>101</v>
      </c>
      <c r="I10" s="216" t="s">
        <v>102</v>
      </c>
      <c r="J10" s="68" t="s">
        <v>0</v>
      </c>
      <c r="K10" s="154"/>
      <c r="L10" s="373" t="s">
        <v>122</v>
      </c>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row>
    <row r="11" spans="1:51" ht="12.75" customHeight="1" x14ac:dyDescent="0.2">
      <c r="A11" s="159" t="s">
        <v>1</v>
      </c>
      <c r="B11" s="215" t="s">
        <v>97</v>
      </c>
      <c r="C11" s="163" t="s">
        <v>26</v>
      </c>
      <c r="D11" s="164"/>
      <c r="E11" s="1">
        <v>0</v>
      </c>
      <c r="F11" s="2">
        <v>0</v>
      </c>
      <c r="G11" s="2">
        <v>0</v>
      </c>
      <c r="H11" s="2">
        <v>0</v>
      </c>
      <c r="I11" s="2">
        <v>0</v>
      </c>
      <c r="J11" s="32">
        <f>SUM(E11:I11)</f>
        <v>0</v>
      </c>
      <c r="L11" s="374"/>
    </row>
    <row r="12" spans="1:51" ht="12.75" customHeight="1" x14ac:dyDescent="0.2">
      <c r="A12" s="159"/>
      <c r="B12" s="11"/>
      <c r="C12" s="276" t="s">
        <v>27</v>
      </c>
      <c r="D12" s="219">
        <f>$J$4</f>
        <v>0.41980000000000001</v>
      </c>
      <c r="E12" s="263">
        <f>E11*$D$12</f>
        <v>0</v>
      </c>
      <c r="F12" s="263">
        <f>F11*$D$12</f>
        <v>0</v>
      </c>
      <c r="G12" s="263">
        <f>G11*$D$12</f>
        <v>0</v>
      </c>
      <c r="H12" s="263">
        <f>H11*$D$12</f>
        <v>0</v>
      </c>
      <c r="I12" s="263">
        <f>I11*$D$12</f>
        <v>0</v>
      </c>
      <c r="J12" s="264">
        <f t="shared" ref="J12:J26" si="0">SUM(E12:I12)</f>
        <v>0</v>
      </c>
      <c r="L12" s="374"/>
    </row>
    <row r="13" spans="1:51" ht="12.75" customHeight="1" x14ac:dyDescent="0.2">
      <c r="A13" s="159"/>
      <c r="B13" s="215" t="s">
        <v>93</v>
      </c>
      <c r="C13" s="163" t="s">
        <v>26</v>
      </c>
      <c r="D13" s="164"/>
      <c r="E13" s="2">
        <v>0</v>
      </c>
      <c r="F13" s="2">
        <f>ROUND(E13*(1+$J$8), 0)</f>
        <v>0</v>
      </c>
      <c r="G13" s="2">
        <f>ROUND(F13*(1+$J$8), 0)</f>
        <v>0</v>
      </c>
      <c r="H13" s="2">
        <f>ROUND(G13*(1+$J$8), 0)</f>
        <v>0</v>
      </c>
      <c r="I13" s="2">
        <f>ROUND(H13*(1+$J$8), 0)</f>
        <v>0</v>
      </c>
      <c r="J13" s="32">
        <f t="shared" si="0"/>
        <v>0</v>
      </c>
      <c r="L13" s="374"/>
    </row>
    <row r="14" spans="1:51" ht="12.75" customHeight="1" x14ac:dyDescent="0.2">
      <c r="A14" s="159"/>
      <c r="B14" s="11"/>
      <c r="C14" s="276" t="s">
        <v>27</v>
      </c>
      <c r="D14" s="219">
        <f>$J$4</f>
        <v>0.41980000000000001</v>
      </c>
      <c r="E14" s="223">
        <f>E13*$D$14</f>
        <v>0</v>
      </c>
      <c r="F14" s="223">
        <f>F13*$D$14</f>
        <v>0</v>
      </c>
      <c r="G14" s="223">
        <f>G13*$D$14</f>
        <v>0</v>
      </c>
      <c r="H14" s="223">
        <f>H13*$D$14</f>
        <v>0</v>
      </c>
      <c r="I14" s="223">
        <f>I13*$D$14</f>
        <v>0</v>
      </c>
      <c r="J14" s="264">
        <f t="shared" si="0"/>
        <v>0</v>
      </c>
      <c r="L14" s="318"/>
    </row>
    <row r="15" spans="1:51" x14ac:dyDescent="0.2">
      <c r="A15" s="159"/>
      <c r="B15" s="215" t="s">
        <v>94</v>
      </c>
      <c r="C15" s="163" t="s">
        <v>26</v>
      </c>
      <c r="D15" s="164"/>
      <c r="E15" s="2">
        <v>0</v>
      </c>
      <c r="F15" s="2">
        <f>ROUND(E15*(1+$J$8), 0)</f>
        <v>0</v>
      </c>
      <c r="G15" s="2">
        <f>ROUND(F15*(1+$J$8), 0)</f>
        <v>0</v>
      </c>
      <c r="H15" s="2">
        <f>ROUND(G15*(1+$J$8), 0)</f>
        <v>0</v>
      </c>
      <c r="I15" s="2">
        <f>ROUND(H15*(1+$J$8), 0)</f>
        <v>0</v>
      </c>
      <c r="J15" s="32">
        <f t="shared" si="0"/>
        <v>0</v>
      </c>
    </row>
    <row r="16" spans="1:51" x14ac:dyDescent="0.2">
      <c r="A16" s="159"/>
      <c r="B16" s="11"/>
      <c r="C16" s="276" t="s">
        <v>27</v>
      </c>
      <c r="D16" s="219">
        <f>$J$4</f>
        <v>0.41980000000000001</v>
      </c>
      <c r="E16" s="223">
        <f>E15*$D$16</f>
        <v>0</v>
      </c>
      <c r="F16" s="223">
        <f>F15*$D$16</f>
        <v>0</v>
      </c>
      <c r="G16" s="223">
        <f>G15*$D$16</f>
        <v>0</v>
      </c>
      <c r="H16" s="223">
        <f>H15*$D$16</f>
        <v>0</v>
      </c>
      <c r="I16" s="223">
        <f>I15*$D$16</f>
        <v>0</v>
      </c>
      <c r="J16" s="264">
        <f>SUM(E16:I16)</f>
        <v>0</v>
      </c>
    </row>
    <row r="17" spans="1:51" x14ac:dyDescent="0.2">
      <c r="A17" s="159"/>
      <c r="B17" s="215" t="s">
        <v>95</v>
      </c>
      <c r="C17" s="163" t="s">
        <v>26</v>
      </c>
      <c r="D17" s="164"/>
      <c r="E17" s="2">
        <v>0</v>
      </c>
      <c r="F17" s="2">
        <f>ROUND(E17*(1+$J$8), 0)</f>
        <v>0</v>
      </c>
      <c r="G17" s="2">
        <f>ROUND(F17*(1+$J$8), 0)</f>
        <v>0</v>
      </c>
      <c r="H17" s="2">
        <f>ROUND(G17*(1+$J$8), 0)</f>
        <v>0</v>
      </c>
      <c r="I17" s="2">
        <f>ROUND(H17*(1+$J$8), 0)</f>
        <v>0</v>
      </c>
      <c r="J17" s="32">
        <f t="shared" si="0"/>
        <v>0</v>
      </c>
    </row>
    <row r="18" spans="1:51" x14ac:dyDescent="0.2">
      <c r="A18" s="159"/>
      <c r="B18" s="11"/>
      <c r="C18" s="276" t="s">
        <v>27</v>
      </c>
      <c r="D18" s="219">
        <f>$J$4</f>
        <v>0.41980000000000001</v>
      </c>
      <c r="E18" s="223">
        <f>E17*$D$18</f>
        <v>0</v>
      </c>
      <c r="F18" s="223">
        <f>F17*$D$18</f>
        <v>0</v>
      </c>
      <c r="G18" s="223">
        <f>G17*$D$18</f>
        <v>0</v>
      </c>
      <c r="H18" s="223">
        <f>H17*$D$18</f>
        <v>0</v>
      </c>
      <c r="I18" s="223">
        <f>I17*$D$18</f>
        <v>0</v>
      </c>
      <c r="J18" s="264">
        <f t="shared" si="0"/>
        <v>0</v>
      </c>
    </row>
    <row r="19" spans="1:51" x14ac:dyDescent="0.2">
      <c r="A19" s="159"/>
      <c r="B19" s="215" t="s">
        <v>96</v>
      </c>
      <c r="C19" s="163" t="s">
        <v>26</v>
      </c>
      <c r="D19" s="164"/>
      <c r="E19" s="2">
        <v>0</v>
      </c>
      <c r="F19" s="2">
        <f>ROUND(E19*(1+$J$8), 0)</f>
        <v>0</v>
      </c>
      <c r="G19" s="2">
        <f>ROUND(F19*(1+$J$8), 0)</f>
        <v>0</v>
      </c>
      <c r="H19" s="2">
        <f>ROUND(G19*(1+$J$8), 0)</f>
        <v>0</v>
      </c>
      <c r="I19" s="2">
        <f>ROUND(H19*(1+$J$8), 0)</f>
        <v>0</v>
      </c>
      <c r="J19" s="32">
        <f t="shared" si="0"/>
        <v>0</v>
      </c>
    </row>
    <row r="20" spans="1:51" x14ac:dyDescent="0.2">
      <c r="A20" s="159"/>
      <c r="B20" s="160"/>
      <c r="C20" s="276" t="s">
        <v>27</v>
      </c>
      <c r="D20" s="219">
        <f>$J$4</f>
        <v>0.41980000000000001</v>
      </c>
      <c r="E20" s="223">
        <f>E19*$D$20</f>
        <v>0</v>
      </c>
      <c r="F20" s="223">
        <f>F19*$D$20</f>
        <v>0</v>
      </c>
      <c r="G20" s="223">
        <f>G19*$D$20</f>
        <v>0</v>
      </c>
      <c r="H20" s="223">
        <f>H19*$D$20</f>
        <v>0</v>
      </c>
      <c r="I20" s="223">
        <f>I19*$D$20</f>
        <v>0</v>
      </c>
      <c r="J20" s="264">
        <f t="shared" si="0"/>
        <v>0</v>
      </c>
    </row>
    <row r="21" spans="1:51" x14ac:dyDescent="0.2">
      <c r="A21" s="159"/>
      <c r="B21" s="162" t="s">
        <v>28</v>
      </c>
      <c r="C21" s="163" t="s">
        <v>26</v>
      </c>
      <c r="D21" s="164"/>
      <c r="E21" s="2">
        <v>0</v>
      </c>
      <c r="F21" s="2">
        <f>ROUND(E21*(1+$J$8), 0)</f>
        <v>0</v>
      </c>
      <c r="G21" s="2">
        <f>ROUND(F21*(1+$J$8), 0)</f>
        <v>0</v>
      </c>
      <c r="H21" s="2">
        <f>ROUND(G21*(1+$J$8), 0)</f>
        <v>0</v>
      </c>
      <c r="I21" s="2">
        <f>ROUND(H21*(1+$J$8), 0)</f>
        <v>0</v>
      </c>
      <c r="J21" s="32">
        <f t="shared" si="0"/>
        <v>0</v>
      </c>
    </row>
    <row r="22" spans="1:51" x14ac:dyDescent="0.2">
      <c r="A22" s="159"/>
      <c r="B22" s="160"/>
      <c r="C22" s="276" t="s">
        <v>27</v>
      </c>
      <c r="D22" s="219">
        <f>$J$4</f>
        <v>0.41980000000000001</v>
      </c>
      <c r="E22" s="223">
        <f>E21*$D$22</f>
        <v>0</v>
      </c>
      <c r="F22" s="223">
        <f>F21*$D$22</f>
        <v>0</v>
      </c>
      <c r="G22" s="223">
        <f>G21*$D$22</f>
        <v>0</v>
      </c>
      <c r="H22" s="223">
        <f>H21*$D$22</f>
        <v>0</v>
      </c>
      <c r="I22" s="223">
        <f>I21*$D$22</f>
        <v>0</v>
      </c>
      <c r="J22" s="264">
        <f t="shared" si="0"/>
        <v>0</v>
      </c>
    </row>
    <row r="23" spans="1:51" ht="5.25" customHeight="1" x14ac:dyDescent="0.2">
      <c r="A23" s="159"/>
      <c r="B23" s="160"/>
      <c r="C23" s="164"/>
      <c r="D23" s="165"/>
      <c r="E23" s="17"/>
      <c r="F23" s="17"/>
      <c r="G23" s="17"/>
      <c r="H23" s="17"/>
      <c r="I23" s="17"/>
      <c r="J23" s="32"/>
    </row>
    <row r="24" spans="1:51" x14ac:dyDescent="0.2">
      <c r="A24" s="159"/>
      <c r="B24" s="166" t="s">
        <v>9</v>
      </c>
      <c r="C24" s="167" t="s">
        <v>26</v>
      </c>
      <c r="D24" s="165"/>
      <c r="E24" s="17">
        <f t="shared" ref="E24:I25" si="1">E11+E13+E15+E17+E19+E21</f>
        <v>0</v>
      </c>
      <c r="F24" s="17">
        <f t="shared" si="1"/>
        <v>0</v>
      </c>
      <c r="G24" s="17">
        <f t="shared" si="1"/>
        <v>0</v>
      </c>
      <c r="H24" s="17">
        <f t="shared" si="1"/>
        <v>0</v>
      </c>
      <c r="I24" s="17">
        <f t="shared" si="1"/>
        <v>0</v>
      </c>
      <c r="J24" s="32">
        <f t="shared" si="0"/>
        <v>0</v>
      </c>
    </row>
    <row r="25" spans="1:51" s="155" customFormat="1" x14ac:dyDescent="0.2">
      <c r="A25" s="168"/>
      <c r="B25" s="169"/>
      <c r="C25" s="170" t="s">
        <v>27</v>
      </c>
      <c r="D25" s="171"/>
      <c r="E25" s="37">
        <f t="shared" si="1"/>
        <v>0</v>
      </c>
      <c r="F25" s="37">
        <f t="shared" si="1"/>
        <v>0</v>
      </c>
      <c r="G25" s="37">
        <f t="shared" si="1"/>
        <v>0</v>
      </c>
      <c r="H25" s="37">
        <f t="shared" si="1"/>
        <v>0</v>
      </c>
      <c r="I25" s="37">
        <f t="shared" si="1"/>
        <v>0</v>
      </c>
      <c r="J25" s="38">
        <f t="shared" si="0"/>
        <v>0</v>
      </c>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row>
    <row r="26" spans="1:51" s="155" customFormat="1" x14ac:dyDescent="0.2">
      <c r="A26" s="168"/>
      <c r="B26" s="169"/>
      <c r="C26" s="167" t="s">
        <v>0</v>
      </c>
      <c r="D26" s="172"/>
      <c r="E26" s="51">
        <f>SUM(E24:E25)</f>
        <v>0</v>
      </c>
      <c r="F26" s="51">
        <f t="shared" ref="F26:I26" si="2">SUM(F24:F25)</f>
        <v>0</v>
      </c>
      <c r="G26" s="51">
        <f t="shared" si="2"/>
        <v>0</v>
      </c>
      <c r="H26" s="51">
        <f t="shared" si="2"/>
        <v>0</v>
      </c>
      <c r="I26" s="51">
        <f t="shared" si="2"/>
        <v>0</v>
      </c>
      <c r="J26" s="45">
        <f t="shared" si="0"/>
        <v>0</v>
      </c>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row>
    <row r="27" spans="1:51" ht="3.75" customHeight="1" x14ac:dyDescent="0.2">
      <c r="A27" s="159"/>
      <c r="B27" s="160"/>
      <c r="C27" s="169"/>
      <c r="D27" s="169"/>
      <c r="E27" s="17"/>
      <c r="F27" s="17"/>
      <c r="G27" s="17"/>
      <c r="H27" s="17"/>
      <c r="I27" s="17"/>
      <c r="J27" s="32"/>
    </row>
    <row r="28" spans="1:51" x14ac:dyDescent="0.2">
      <c r="A28" s="159"/>
      <c r="B28" s="162" t="s">
        <v>29</v>
      </c>
      <c r="C28" s="163" t="s">
        <v>26</v>
      </c>
      <c r="D28" s="164"/>
      <c r="E28" s="2">
        <v>0</v>
      </c>
      <c r="F28" s="2">
        <f>ROUND(E28*(1+$J$8), 0)</f>
        <v>0</v>
      </c>
      <c r="G28" s="2">
        <f>ROUND(F28*(1+$J$8), 0)</f>
        <v>0</v>
      </c>
      <c r="H28" s="2">
        <f>ROUND(G28*(1+$J$8), 0)</f>
        <v>0</v>
      </c>
      <c r="I28" s="2">
        <f>ROUND(H28*(1+$J$8), 0)</f>
        <v>0</v>
      </c>
      <c r="J28" s="32">
        <f t="shared" ref="J28:J46" si="3">SUM(E28:I28)</f>
        <v>0</v>
      </c>
    </row>
    <row r="29" spans="1:51" x14ac:dyDescent="0.2">
      <c r="A29" s="159"/>
      <c r="B29" s="160"/>
      <c r="C29" s="276" t="s">
        <v>27</v>
      </c>
      <c r="D29" s="219">
        <f>$J$4</f>
        <v>0.41980000000000001</v>
      </c>
      <c r="E29" s="223">
        <f>E28*$D$29</f>
        <v>0</v>
      </c>
      <c r="F29" s="223">
        <f>F28*$D$29</f>
        <v>0</v>
      </c>
      <c r="G29" s="223">
        <f>G28*$D$29</f>
        <v>0</v>
      </c>
      <c r="H29" s="223">
        <f>H28*$D$29</f>
        <v>0</v>
      </c>
      <c r="I29" s="223">
        <f>I28*$D$29</f>
        <v>0</v>
      </c>
      <c r="J29" s="264">
        <f t="shared" si="3"/>
        <v>0</v>
      </c>
    </row>
    <row r="30" spans="1:51" x14ac:dyDescent="0.2">
      <c r="A30" s="159"/>
      <c r="B30" s="162" t="s">
        <v>30</v>
      </c>
      <c r="C30" s="163" t="s">
        <v>26</v>
      </c>
      <c r="D30" s="164"/>
      <c r="E30" s="2">
        <v>0</v>
      </c>
      <c r="F30" s="2">
        <f>ROUND(E30*(1+$J$8), 0)</f>
        <v>0</v>
      </c>
      <c r="G30" s="2">
        <f>ROUND(F30*(1+$J$8), 0)</f>
        <v>0</v>
      </c>
      <c r="H30" s="2">
        <f>ROUND(G30*(1+$J$8), 0)</f>
        <v>0</v>
      </c>
      <c r="I30" s="2">
        <f>ROUND(H30*(1+$J$8), 0)</f>
        <v>0</v>
      </c>
      <c r="J30" s="32">
        <f t="shared" si="3"/>
        <v>0</v>
      </c>
    </row>
    <row r="31" spans="1:51" x14ac:dyDescent="0.2">
      <c r="A31" s="159"/>
      <c r="B31" s="160"/>
      <c r="C31" s="276" t="s">
        <v>27</v>
      </c>
      <c r="D31" s="219">
        <f>$J$4</f>
        <v>0.41980000000000001</v>
      </c>
      <c r="E31" s="223">
        <f>E30*$D$31</f>
        <v>0</v>
      </c>
      <c r="F31" s="223">
        <f>F30*$D$31</f>
        <v>0</v>
      </c>
      <c r="G31" s="223">
        <f>G30*$D$31</f>
        <v>0</v>
      </c>
      <c r="H31" s="223">
        <f>H30*$D$31</f>
        <v>0</v>
      </c>
      <c r="I31" s="223">
        <f>I30*$D$31</f>
        <v>0</v>
      </c>
      <c r="J31" s="264">
        <f t="shared" si="3"/>
        <v>0</v>
      </c>
    </row>
    <row r="32" spans="1:51" x14ac:dyDescent="0.2">
      <c r="A32" s="159"/>
      <c r="B32" s="162" t="s">
        <v>55</v>
      </c>
      <c r="C32" s="163" t="s">
        <v>26</v>
      </c>
      <c r="D32" s="164"/>
      <c r="E32" s="2">
        <v>0</v>
      </c>
      <c r="F32" s="2">
        <v>0</v>
      </c>
      <c r="G32" s="2">
        <f>ROUND(F32*(1+$J$8), 0)</f>
        <v>0</v>
      </c>
      <c r="H32" s="2">
        <f>ROUND(G32*(1+$J$8), 0)</f>
        <v>0</v>
      </c>
      <c r="I32" s="2">
        <f>ROUND(H32*(1+$J$8), 0)</f>
        <v>0</v>
      </c>
      <c r="J32" s="32">
        <f t="shared" si="3"/>
        <v>0</v>
      </c>
    </row>
    <row r="33" spans="1:10" x14ac:dyDescent="0.2">
      <c r="A33" s="159"/>
      <c r="B33" s="160"/>
      <c r="C33" s="276" t="s">
        <v>27</v>
      </c>
      <c r="D33" s="219">
        <f>$J$5</f>
        <v>8.0199999999999994E-2</v>
      </c>
      <c r="E33" s="223">
        <f>E32*$D$33</f>
        <v>0</v>
      </c>
      <c r="F33" s="223">
        <f>F32*$D$33</f>
        <v>0</v>
      </c>
      <c r="G33" s="223">
        <f>G32*$D$33</f>
        <v>0</v>
      </c>
      <c r="H33" s="223">
        <f>H32*$D$33</f>
        <v>0</v>
      </c>
      <c r="I33" s="223">
        <f>I32*$D$33</f>
        <v>0</v>
      </c>
      <c r="J33" s="264">
        <f t="shared" si="3"/>
        <v>0</v>
      </c>
    </row>
    <row r="34" spans="1:10" x14ac:dyDescent="0.2">
      <c r="A34" s="159"/>
      <c r="B34" s="162" t="s">
        <v>31</v>
      </c>
      <c r="C34" s="163" t="s">
        <v>26</v>
      </c>
      <c r="D34" s="164"/>
      <c r="E34" s="2">
        <v>0</v>
      </c>
      <c r="F34" s="2">
        <f>ROUND(E34*(1+$J$8), 0)</f>
        <v>0</v>
      </c>
      <c r="G34" s="2">
        <f>ROUND(F34*(1+$J$8), 0)</f>
        <v>0</v>
      </c>
      <c r="H34" s="2">
        <f>ROUND(G34*(1+$J$8), 0)</f>
        <v>0</v>
      </c>
      <c r="I34" s="2">
        <f>ROUND(H34*(1+$J$8), 0)</f>
        <v>0</v>
      </c>
      <c r="J34" s="32">
        <f t="shared" si="3"/>
        <v>0</v>
      </c>
    </row>
    <row r="35" spans="1:10" x14ac:dyDescent="0.2">
      <c r="A35" s="159"/>
      <c r="B35" s="160"/>
      <c r="C35" s="276" t="s">
        <v>27</v>
      </c>
      <c r="D35" s="219">
        <f>$J$6</f>
        <v>1E-3</v>
      </c>
      <c r="E35" s="223">
        <f>E34*$D$35</f>
        <v>0</v>
      </c>
      <c r="F35" s="223">
        <f>F34*$D$35</f>
        <v>0</v>
      </c>
      <c r="G35" s="223">
        <f>G34*$D$35</f>
        <v>0</v>
      </c>
      <c r="H35" s="223">
        <f>H34*$D$35</f>
        <v>0</v>
      </c>
      <c r="I35" s="223">
        <f>I34*$D$35</f>
        <v>0</v>
      </c>
      <c r="J35" s="264">
        <f t="shared" si="3"/>
        <v>0</v>
      </c>
    </row>
    <row r="36" spans="1:10" x14ac:dyDescent="0.2">
      <c r="A36" s="159"/>
      <c r="B36" s="215" t="s">
        <v>92</v>
      </c>
      <c r="C36" s="163" t="s">
        <v>26</v>
      </c>
      <c r="D36" s="164"/>
      <c r="E36" s="2">
        <v>0</v>
      </c>
      <c r="F36" s="2">
        <f>ROUND(E36*(1+$J$8), 0)</f>
        <v>0</v>
      </c>
      <c r="G36" s="2">
        <f>ROUND(F36*(1+$J$8), 0)</f>
        <v>0</v>
      </c>
      <c r="H36" s="2">
        <f>ROUND(G36*(1+$J$8), 0)</f>
        <v>0</v>
      </c>
      <c r="I36" s="2">
        <f>ROUND(H36*(1+$J$8), 0)</f>
        <v>0</v>
      </c>
      <c r="J36" s="32">
        <f t="shared" si="3"/>
        <v>0</v>
      </c>
    </row>
    <row r="37" spans="1:10" x14ac:dyDescent="0.2">
      <c r="A37" s="159"/>
      <c r="B37" s="160"/>
      <c r="C37" s="276" t="s">
        <v>27</v>
      </c>
      <c r="D37" s="219">
        <f>$J$4</f>
        <v>0.41980000000000001</v>
      </c>
      <c r="E37" s="223">
        <f>E36*$D$37</f>
        <v>0</v>
      </c>
      <c r="F37" s="223">
        <f>F36*$D$37</f>
        <v>0</v>
      </c>
      <c r="G37" s="223">
        <f>G36*$D$37</f>
        <v>0</v>
      </c>
      <c r="H37" s="223">
        <f>H36*$D$37</f>
        <v>0</v>
      </c>
      <c r="I37" s="223">
        <f>I36*$D$37</f>
        <v>0</v>
      </c>
      <c r="J37" s="264">
        <f t="shared" si="3"/>
        <v>0</v>
      </c>
    </row>
    <row r="38" spans="1:10" x14ac:dyDescent="0.2">
      <c r="A38" s="159"/>
      <c r="B38" s="162" t="s">
        <v>32</v>
      </c>
      <c r="C38" s="163" t="s">
        <v>26</v>
      </c>
      <c r="D38" s="164"/>
      <c r="E38" s="2">
        <v>0</v>
      </c>
      <c r="F38" s="2">
        <f>ROUND(E38*(1+$J$8), 0)</f>
        <v>0</v>
      </c>
      <c r="G38" s="2">
        <f>ROUND(F38*(1+$J$8), 0)</f>
        <v>0</v>
      </c>
      <c r="H38" s="2">
        <f>ROUND(G38*(1+$J$8), 0)</f>
        <v>0</v>
      </c>
      <c r="I38" s="2">
        <f>ROUND(H38*(1+$J$8), 0)</f>
        <v>0</v>
      </c>
      <c r="J38" s="32">
        <f t="shared" si="3"/>
        <v>0</v>
      </c>
    </row>
    <row r="39" spans="1:10" x14ac:dyDescent="0.2">
      <c r="A39" s="159"/>
      <c r="B39" s="160"/>
      <c r="C39" s="276" t="s">
        <v>27</v>
      </c>
      <c r="D39" s="219">
        <f>$J$7</f>
        <v>7.7499999999999999E-2</v>
      </c>
      <c r="E39" s="223">
        <f>E38*$D$39</f>
        <v>0</v>
      </c>
      <c r="F39" s="223">
        <f>F38*$D$39</f>
        <v>0</v>
      </c>
      <c r="G39" s="223">
        <f>G38*$D$39</f>
        <v>0</v>
      </c>
      <c r="H39" s="223">
        <f>H38*$D$39</f>
        <v>0</v>
      </c>
      <c r="I39" s="223">
        <f>I38*$D$39</f>
        <v>0</v>
      </c>
      <c r="J39" s="264">
        <f t="shared" si="3"/>
        <v>0</v>
      </c>
    </row>
    <row r="40" spans="1:10" x14ac:dyDescent="0.2">
      <c r="A40" s="159"/>
      <c r="B40" s="166" t="s">
        <v>10</v>
      </c>
      <c r="C40" s="167" t="s">
        <v>26</v>
      </c>
      <c r="D40" s="165"/>
      <c r="E40" s="17">
        <f t="shared" ref="E40:I41" si="4">E28+E30+E32+E34+E36+E38</f>
        <v>0</v>
      </c>
      <c r="F40" s="17">
        <f t="shared" si="4"/>
        <v>0</v>
      </c>
      <c r="G40" s="17">
        <f t="shared" si="4"/>
        <v>0</v>
      </c>
      <c r="H40" s="17">
        <f t="shared" si="4"/>
        <v>0</v>
      </c>
      <c r="I40" s="17">
        <f t="shared" si="4"/>
        <v>0</v>
      </c>
      <c r="J40" s="32">
        <f t="shared" si="3"/>
        <v>0</v>
      </c>
    </row>
    <row r="41" spans="1:10" x14ac:dyDescent="0.2">
      <c r="A41" s="159"/>
      <c r="B41" s="162"/>
      <c r="C41" s="170" t="s">
        <v>27</v>
      </c>
      <c r="D41" s="173"/>
      <c r="E41" s="37">
        <f t="shared" si="4"/>
        <v>0</v>
      </c>
      <c r="F41" s="37">
        <f t="shared" si="4"/>
        <v>0</v>
      </c>
      <c r="G41" s="37">
        <f t="shared" si="4"/>
        <v>0</v>
      </c>
      <c r="H41" s="37">
        <f t="shared" si="4"/>
        <v>0</v>
      </c>
      <c r="I41" s="37">
        <f t="shared" si="4"/>
        <v>0</v>
      </c>
      <c r="J41" s="38">
        <f t="shared" si="3"/>
        <v>0</v>
      </c>
    </row>
    <row r="42" spans="1:10" x14ac:dyDescent="0.2">
      <c r="A42" s="159"/>
      <c r="B42" s="160"/>
      <c r="C42" s="167" t="s">
        <v>0</v>
      </c>
      <c r="D42" s="164"/>
      <c r="E42" s="51">
        <f>SUM(E40:E41)</f>
        <v>0</v>
      </c>
      <c r="F42" s="51">
        <f t="shared" ref="F42:I42" si="5">SUM(F40:F41)</f>
        <v>0</v>
      </c>
      <c r="G42" s="51">
        <f t="shared" si="5"/>
        <v>0</v>
      </c>
      <c r="H42" s="51">
        <f t="shared" si="5"/>
        <v>0</v>
      </c>
      <c r="I42" s="51">
        <f t="shared" si="5"/>
        <v>0</v>
      </c>
      <c r="J42" s="45">
        <f t="shared" si="3"/>
        <v>0</v>
      </c>
    </row>
    <row r="43" spans="1:10" ht="4.5" customHeight="1" x14ac:dyDescent="0.2">
      <c r="A43" s="159"/>
      <c r="B43" s="160"/>
      <c r="C43" s="164"/>
      <c r="D43" s="164"/>
      <c r="E43" s="51"/>
      <c r="F43" s="51"/>
      <c r="G43" s="51"/>
      <c r="H43" s="51"/>
      <c r="I43" s="51"/>
      <c r="J43" s="45"/>
    </row>
    <row r="44" spans="1:10" x14ac:dyDescent="0.2">
      <c r="A44" s="159"/>
      <c r="B44" s="166" t="s">
        <v>36</v>
      </c>
      <c r="C44" s="167" t="s">
        <v>26</v>
      </c>
      <c r="D44" s="164"/>
      <c r="E44" s="17">
        <f t="shared" ref="E44:I45" si="6">E24+E40</f>
        <v>0</v>
      </c>
      <c r="F44" s="17">
        <f t="shared" si="6"/>
        <v>0</v>
      </c>
      <c r="G44" s="17">
        <f t="shared" si="6"/>
        <v>0</v>
      </c>
      <c r="H44" s="17">
        <f t="shared" si="6"/>
        <v>0</v>
      </c>
      <c r="I44" s="17">
        <f t="shared" si="6"/>
        <v>0</v>
      </c>
      <c r="J44" s="32">
        <f t="shared" si="3"/>
        <v>0</v>
      </c>
    </row>
    <row r="45" spans="1:10" x14ac:dyDescent="0.2">
      <c r="A45" s="159"/>
      <c r="B45" s="174"/>
      <c r="C45" s="170" t="s">
        <v>27</v>
      </c>
      <c r="D45" s="171"/>
      <c r="E45" s="37">
        <f t="shared" si="6"/>
        <v>0</v>
      </c>
      <c r="F45" s="37">
        <f t="shared" si="6"/>
        <v>0</v>
      </c>
      <c r="G45" s="37">
        <f t="shared" si="6"/>
        <v>0</v>
      </c>
      <c r="H45" s="37">
        <f t="shared" si="6"/>
        <v>0</v>
      </c>
      <c r="I45" s="37">
        <f t="shared" si="6"/>
        <v>0</v>
      </c>
      <c r="J45" s="38">
        <f t="shared" si="3"/>
        <v>0</v>
      </c>
    </row>
    <row r="46" spans="1:10" x14ac:dyDescent="0.2">
      <c r="A46" s="159"/>
      <c r="B46" s="160"/>
      <c r="C46" s="167" t="s">
        <v>0</v>
      </c>
      <c r="D46" s="164"/>
      <c r="E46" s="51">
        <f>SUM(E44:E45)</f>
        <v>0</v>
      </c>
      <c r="F46" s="51">
        <f t="shared" ref="F46:I46" si="7">SUM(F44:F45)</f>
        <v>0</v>
      </c>
      <c r="G46" s="51">
        <f>SUM(G44:G45)</f>
        <v>0</v>
      </c>
      <c r="H46" s="51">
        <f t="shared" si="7"/>
        <v>0</v>
      </c>
      <c r="I46" s="51">
        <f t="shared" si="7"/>
        <v>0</v>
      </c>
      <c r="J46" s="45">
        <f t="shared" si="3"/>
        <v>0</v>
      </c>
    </row>
    <row r="47" spans="1:10" ht="4.5" customHeight="1" x14ac:dyDescent="0.2">
      <c r="A47" s="159"/>
      <c r="B47" s="160"/>
      <c r="C47" s="164"/>
      <c r="D47" s="164"/>
      <c r="E47" s="17"/>
      <c r="F47" s="17"/>
      <c r="G47" s="17"/>
      <c r="H47" s="17"/>
      <c r="I47" s="17"/>
      <c r="J47" s="32"/>
    </row>
    <row r="48" spans="1:10" x14ac:dyDescent="0.2">
      <c r="A48" s="159" t="s">
        <v>2</v>
      </c>
      <c r="B48" s="30" t="s">
        <v>89</v>
      </c>
      <c r="C48" s="169"/>
      <c r="D48" s="164"/>
      <c r="E48" s="6">
        <v>0</v>
      </c>
      <c r="F48" s="6">
        <v>0</v>
      </c>
      <c r="G48" s="6">
        <v>0</v>
      </c>
      <c r="H48" s="6">
        <v>0</v>
      </c>
      <c r="I48" s="6">
        <v>0</v>
      </c>
      <c r="J48" s="32">
        <f t="shared" ref="J48:J63" si="8">SUM(E48:I48)</f>
        <v>0</v>
      </c>
    </row>
    <row r="49" spans="1:10" x14ac:dyDescent="0.2">
      <c r="A49" s="159"/>
      <c r="B49" s="164" t="s">
        <v>37</v>
      </c>
      <c r="C49" s="169"/>
      <c r="D49" s="164"/>
      <c r="E49" s="6">
        <v>0</v>
      </c>
      <c r="F49" s="6">
        <v>0</v>
      </c>
      <c r="G49" s="6">
        <v>0</v>
      </c>
      <c r="H49" s="6">
        <v>0</v>
      </c>
      <c r="I49" s="6">
        <v>0</v>
      </c>
      <c r="J49" s="32">
        <f t="shared" si="8"/>
        <v>0</v>
      </c>
    </row>
    <row r="50" spans="1:10" ht="4.5" customHeight="1" x14ac:dyDescent="0.2">
      <c r="A50" s="159"/>
      <c r="B50" s="160"/>
      <c r="C50" s="164"/>
      <c r="D50" s="164"/>
      <c r="E50" s="175"/>
      <c r="F50" s="175"/>
      <c r="G50" s="175"/>
      <c r="H50" s="175"/>
      <c r="I50" s="175"/>
      <c r="J50" s="32"/>
    </row>
    <row r="51" spans="1:10" x14ac:dyDescent="0.2">
      <c r="A51" s="159" t="s">
        <v>3</v>
      </c>
      <c r="B51" s="164" t="s">
        <v>14</v>
      </c>
      <c r="C51" s="169"/>
      <c r="D51" s="164"/>
      <c r="E51" s="2">
        <v>0</v>
      </c>
      <c r="F51" s="2">
        <f t="shared" ref="F51:I52" si="9">ROUND(E51*(1+$J$9),0)</f>
        <v>0</v>
      </c>
      <c r="G51" s="2">
        <f t="shared" si="9"/>
        <v>0</v>
      </c>
      <c r="H51" s="2">
        <f t="shared" si="9"/>
        <v>0</v>
      </c>
      <c r="I51" s="2">
        <f t="shared" si="9"/>
        <v>0</v>
      </c>
      <c r="J51" s="32">
        <f t="shared" si="8"/>
        <v>0</v>
      </c>
    </row>
    <row r="52" spans="1:10" x14ac:dyDescent="0.2">
      <c r="A52" s="159"/>
      <c r="B52" s="164" t="s">
        <v>15</v>
      </c>
      <c r="C52" s="169"/>
      <c r="D52" s="164"/>
      <c r="E52" s="2">
        <v>0</v>
      </c>
      <c r="F52" s="2">
        <f t="shared" si="9"/>
        <v>0</v>
      </c>
      <c r="G52" s="2">
        <f t="shared" si="9"/>
        <v>0</v>
      </c>
      <c r="H52" s="2">
        <f t="shared" si="9"/>
        <v>0</v>
      </c>
      <c r="I52" s="2">
        <f t="shared" si="9"/>
        <v>0</v>
      </c>
      <c r="J52" s="32">
        <f t="shared" si="8"/>
        <v>0</v>
      </c>
    </row>
    <row r="53" spans="1:10" ht="5.25" customHeight="1" x14ac:dyDescent="0.2">
      <c r="A53" s="159"/>
      <c r="B53" s="160"/>
      <c r="C53" s="164"/>
      <c r="D53" s="164"/>
      <c r="E53" s="17"/>
      <c r="F53" s="17"/>
      <c r="G53" s="17"/>
      <c r="H53" s="17"/>
      <c r="I53" s="17"/>
      <c r="J53" s="32"/>
    </row>
    <row r="54" spans="1:10" x14ac:dyDescent="0.2">
      <c r="A54" s="159" t="s">
        <v>4</v>
      </c>
      <c r="B54" s="162" t="s">
        <v>38</v>
      </c>
      <c r="C54" s="164"/>
      <c r="D54" s="164"/>
      <c r="E54" s="4">
        <v>0</v>
      </c>
      <c r="F54" s="4">
        <f>ROUND(E54*(1+$J$9),0)</f>
        <v>0</v>
      </c>
      <c r="G54" s="4">
        <f>ROUND(F54*(1+$J$9),0)</f>
        <v>0</v>
      </c>
      <c r="H54" s="4">
        <f>ROUND(G54*(1+$J$9),0)</f>
        <v>0</v>
      </c>
      <c r="I54" s="4">
        <f>ROUND(H54*(1+$J$9),0)</f>
        <v>0</v>
      </c>
      <c r="J54" s="32">
        <f t="shared" si="8"/>
        <v>0</v>
      </c>
    </row>
    <row r="55" spans="1:10" ht="4.5" customHeight="1" x14ac:dyDescent="0.2">
      <c r="A55" s="159"/>
      <c r="B55" s="160"/>
      <c r="C55" s="164"/>
      <c r="D55" s="164"/>
      <c r="E55" s="17"/>
      <c r="F55" s="17"/>
      <c r="G55" s="17"/>
      <c r="H55" s="17"/>
      <c r="I55" s="17"/>
      <c r="J55" s="32"/>
    </row>
    <row r="56" spans="1:10" x14ac:dyDescent="0.2">
      <c r="A56" s="159" t="s">
        <v>5</v>
      </c>
      <c r="B56" s="164" t="s">
        <v>16</v>
      </c>
      <c r="C56" s="164"/>
      <c r="D56" s="164"/>
      <c r="E56" s="2">
        <v>0</v>
      </c>
      <c r="F56" s="2">
        <f t="shared" ref="F56:I59" si="10">ROUND(E56*(1+$J$9),0)</f>
        <v>0</v>
      </c>
      <c r="G56" s="2">
        <f t="shared" si="10"/>
        <v>0</v>
      </c>
      <c r="H56" s="2">
        <f t="shared" si="10"/>
        <v>0</v>
      </c>
      <c r="I56" s="2">
        <f t="shared" si="10"/>
        <v>0</v>
      </c>
      <c r="J56" s="32">
        <f t="shared" si="8"/>
        <v>0</v>
      </c>
    </row>
    <row r="57" spans="1:10" x14ac:dyDescent="0.2">
      <c r="A57" s="159"/>
      <c r="B57" s="164" t="s">
        <v>17</v>
      </c>
      <c r="C57" s="164"/>
      <c r="D57" s="164"/>
      <c r="E57" s="2">
        <v>0</v>
      </c>
      <c r="F57" s="2">
        <f t="shared" si="10"/>
        <v>0</v>
      </c>
      <c r="G57" s="2">
        <f t="shared" si="10"/>
        <v>0</v>
      </c>
      <c r="H57" s="2">
        <f t="shared" si="10"/>
        <v>0</v>
      </c>
      <c r="I57" s="2">
        <f t="shared" si="10"/>
        <v>0</v>
      </c>
      <c r="J57" s="32">
        <f t="shared" si="8"/>
        <v>0</v>
      </c>
    </row>
    <row r="58" spans="1:10" x14ac:dyDescent="0.2">
      <c r="A58" s="159"/>
      <c r="B58" s="164" t="s">
        <v>77</v>
      </c>
      <c r="C58" s="164"/>
      <c r="D58" s="164"/>
      <c r="E58" s="2">
        <v>0</v>
      </c>
      <c r="F58" s="2">
        <f t="shared" si="10"/>
        <v>0</v>
      </c>
      <c r="G58" s="2">
        <f t="shared" si="10"/>
        <v>0</v>
      </c>
      <c r="H58" s="2">
        <f t="shared" si="10"/>
        <v>0</v>
      </c>
      <c r="I58" s="2">
        <f t="shared" si="10"/>
        <v>0</v>
      </c>
      <c r="J58" s="32">
        <f t="shared" si="8"/>
        <v>0</v>
      </c>
    </row>
    <row r="59" spans="1:10" x14ac:dyDescent="0.2">
      <c r="A59" s="159"/>
      <c r="B59" s="164" t="s">
        <v>18</v>
      </c>
      <c r="C59" s="164"/>
      <c r="D59" s="164"/>
      <c r="E59" s="2">
        <v>0</v>
      </c>
      <c r="F59" s="2">
        <f t="shared" si="10"/>
        <v>0</v>
      </c>
      <c r="G59" s="2">
        <f t="shared" si="10"/>
        <v>0</v>
      </c>
      <c r="H59" s="2">
        <f t="shared" si="10"/>
        <v>0</v>
      </c>
      <c r="I59" s="2">
        <f t="shared" si="10"/>
        <v>0</v>
      </c>
      <c r="J59" s="32">
        <f t="shared" si="8"/>
        <v>0</v>
      </c>
    </row>
    <row r="60" spans="1:10" x14ac:dyDescent="0.2">
      <c r="A60" s="159"/>
      <c r="B60" s="164" t="s">
        <v>107</v>
      </c>
      <c r="C60" s="164"/>
      <c r="D60" s="164"/>
      <c r="E60" s="176">
        <v>0</v>
      </c>
      <c r="F60" s="2">
        <v>0</v>
      </c>
      <c r="G60" s="2">
        <v>0</v>
      </c>
      <c r="H60" s="2">
        <v>0</v>
      </c>
      <c r="I60" s="2">
        <v>0</v>
      </c>
      <c r="J60" s="32">
        <f t="shared" si="8"/>
        <v>0</v>
      </c>
    </row>
    <row r="61" spans="1:10" x14ac:dyDescent="0.2">
      <c r="A61" s="159"/>
      <c r="B61" s="164" t="s">
        <v>47</v>
      </c>
      <c r="C61" s="164"/>
      <c r="D61" s="164"/>
      <c r="E61" s="6">
        <v>0</v>
      </c>
      <c r="F61" s="4">
        <v>0</v>
      </c>
      <c r="G61" s="4">
        <v>0</v>
      </c>
      <c r="H61" s="4">
        <v>0</v>
      </c>
      <c r="I61" s="4">
        <v>0</v>
      </c>
      <c r="J61" s="32">
        <f t="shared" si="8"/>
        <v>0</v>
      </c>
    </row>
    <row r="62" spans="1:10" x14ac:dyDescent="0.2">
      <c r="A62" s="159"/>
      <c r="B62" s="164" t="s">
        <v>6</v>
      </c>
      <c r="C62" s="164"/>
      <c r="D62" s="164"/>
      <c r="E62" s="2">
        <v>0</v>
      </c>
      <c r="F62" s="176">
        <f t="shared" ref="F62:I62" si="11">ROUND(E62*(1+$J$9),0)</f>
        <v>0</v>
      </c>
      <c r="G62" s="176">
        <f t="shared" si="11"/>
        <v>0</v>
      </c>
      <c r="H62" s="176">
        <f t="shared" si="11"/>
        <v>0</v>
      </c>
      <c r="I62" s="176">
        <f t="shared" si="11"/>
        <v>0</v>
      </c>
      <c r="J62" s="32">
        <f t="shared" si="8"/>
        <v>0</v>
      </c>
    </row>
    <row r="63" spans="1:10" x14ac:dyDescent="0.2">
      <c r="A63" s="159"/>
      <c r="B63" s="171" t="s">
        <v>39</v>
      </c>
      <c r="C63" s="171"/>
      <c r="D63" s="171"/>
      <c r="E63" s="9">
        <f>ROUND($J$3*E32,0)</f>
        <v>0</v>
      </c>
      <c r="F63" s="9">
        <f>ROUND($J$3*F32,0)</f>
        <v>0</v>
      </c>
      <c r="G63" s="9">
        <f>ROUND($J$3*G32,0)</f>
        <v>0</v>
      </c>
      <c r="H63" s="9">
        <f>ROUND($J$3*H32,0)</f>
        <v>0</v>
      </c>
      <c r="I63" s="9">
        <f>ROUND($J$3*I32,0)</f>
        <v>0</v>
      </c>
      <c r="J63" s="38">
        <f t="shared" si="8"/>
        <v>0</v>
      </c>
    </row>
    <row r="64" spans="1:10" x14ac:dyDescent="0.2">
      <c r="A64" s="159"/>
      <c r="B64" s="172" t="s">
        <v>19</v>
      </c>
      <c r="C64" s="164"/>
      <c r="D64" s="164"/>
      <c r="E64" s="51">
        <f>SUM(E56:E63)</f>
        <v>0</v>
      </c>
      <c r="F64" s="51">
        <f>SUM(F56:F63)</f>
        <v>0</v>
      </c>
      <c r="G64" s="51">
        <f>SUM(G56:G63)</f>
        <v>0</v>
      </c>
      <c r="H64" s="51">
        <f>SUM(H56:H63)</f>
        <v>0</v>
      </c>
      <c r="I64" s="51">
        <f>SUM(I56:I63)</f>
        <v>0</v>
      </c>
      <c r="J64" s="45">
        <f t="shared" ref="J64:J70" si="12">SUM(E64:I64)</f>
        <v>0</v>
      </c>
    </row>
    <row r="65" spans="1:12" ht="5.25" customHeight="1" x14ac:dyDescent="0.2">
      <c r="A65" s="159"/>
      <c r="B65" s="160"/>
      <c r="C65" s="164"/>
      <c r="D65" s="164"/>
      <c r="E65" s="17"/>
      <c r="F65" s="17"/>
      <c r="G65" s="17"/>
      <c r="H65" s="17"/>
      <c r="I65" s="17"/>
      <c r="J65" s="32"/>
    </row>
    <row r="66" spans="1:12" x14ac:dyDescent="0.2">
      <c r="A66" s="159" t="s">
        <v>45</v>
      </c>
      <c r="B66" s="172" t="s">
        <v>8</v>
      </c>
      <c r="C66" s="169"/>
      <c r="D66" s="164"/>
      <c r="E66" s="52">
        <f>E46+E48+E49+E51+E52+E54+E64</f>
        <v>0</v>
      </c>
      <c r="F66" s="52">
        <f t="shared" ref="F66:I66" si="13">F46+F48+F49+F51+F52+F54+F64</f>
        <v>0</v>
      </c>
      <c r="G66" s="52">
        <f t="shared" si="13"/>
        <v>0</v>
      </c>
      <c r="H66" s="52">
        <f t="shared" si="13"/>
        <v>0</v>
      </c>
      <c r="I66" s="52">
        <f t="shared" si="13"/>
        <v>0</v>
      </c>
      <c r="J66" s="45">
        <f t="shared" si="12"/>
        <v>0</v>
      </c>
      <c r="L66" s="177"/>
    </row>
    <row r="67" spans="1:12" x14ac:dyDescent="0.2">
      <c r="A67" s="159"/>
      <c r="B67" s="178" t="s">
        <v>90</v>
      </c>
      <c r="C67" s="179" t="str">
        <f>IF(OR(J66=0,C3="TBD"),"TBD",J67*$C$3)</f>
        <v>TBD</v>
      </c>
      <c r="D67" s="177"/>
      <c r="E67" s="180">
        <f>IF($D$3="",0,IF($D$3=$AD$4,E66-E48-E49-E54-E61-E63,E66-E63))</f>
        <v>0</v>
      </c>
      <c r="F67" s="180">
        <f>IF($D$3="",0,IF($D$3=$AD$4,F66-F48-F49-F54-F61-F63,F66-F63))</f>
        <v>0</v>
      </c>
      <c r="G67" s="180">
        <f>IF($D$3="",0,IF($D$3=$AD$4,G66-G48-G49-G54-G61-G63,G66-G63))</f>
        <v>0</v>
      </c>
      <c r="H67" s="180">
        <f>IF($D$3="",0,IF($D$3=$AD$4,H66-H48-H49-H54-H61-H63,H66-H63))</f>
        <v>0</v>
      </c>
      <c r="I67" s="180">
        <f>IF($D$3="",0,IF($D$3=$AD$4,I66-I48-I49-I54-I61-I63,I66-I63))</f>
        <v>0</v>
      </c>
      <c r="J67" s="181">
        <f t="shared" si="12"/>
        <v>0</v>
      </c>
    </row>
    <row r="68" spans="1:12" x14ac:dyDescent="0.2">
      <c r="A68" s="159"/>
      <c r="B68" s="178" t="s">
        <v>91</v>
      </c>
      <c r="C68" s="179" t="str">
        <f>IF(OR($J$66=0,$C$4=""),"TBD",IF($C$4=CapThirty,$J$68*ThirtyEffective,IF($C$4=CapTwenty,$J$68*TwentyEffective,IF($C$4=CapFifteen,$J$68*FifteenEffective))))</f>
        <v>TBD</v>
      </c>
      <c r="D68" s="177"/>
      <c r="E68" s="180">
        <f>IF($C$4="",0,$E$66)</f>
        <v>0</v>
      </c>
      <c r="F68" s="180">
        <f>IF($C$4="",0,$F$66)</f>
        <v>0</v>
      </c>
      <c r="G68" s="180">
        <f>IF($C$4="",0,$G$66)</f>
        <v>0</v>
      </c>
      <c r="H68" s="180">
        <f>IF($C$4="",0,$H$66)</f>
        <v>0</v>
      </c>
      <c r="I68" s="180">
        <f>IF($C$4="",0,$I$66)</f>
        <v>0</v>
      </c>
      <c r="J68" s="181">
        <f t="shared" si="12"/>
        <v>0</v>
      </c>
    </row>
    <row r="69" spans="1:12" ht="6.75" customHeight="1" x14ac:dyDescent="0.2">
      <c r="A69" s="159"/>
      <c r="B69" s="160"/>
      <c r="C69" s="177"/>
      <c r="D69" s="177"/>
      <c r="E69" s="55"/>
      <c r="F69" s="55"/>
      <c r="G69" s="55"/>
      <c r="H69" s="55"/>
      <c r="I69" s="55"/>
      <c r="J69" s="56"/>
    </row>
    <row r="70" spans="1:12" x14ac:dyDescent="0.2">
      <c r="A70" s="159" t="s">
        <v>46</v>
      </c>
      <c r="B70" s="172" t="s">
        <v>40</v>
      </c>
      <c r="C70" s="169"/>
      <c r="D70" s="164"/>
      <c r="E70" s="50">
        <f>IF($C$3="TBD",0,IF($C$67&lt;$C$68,E67*$C$3,IF(AND($C$67&gt;$C$68,$C$4=CapThirty),E68*ThirtyEffective,IF(AND($C$67&gt;$C$68,$C$4=CapTwenty),E68*TwentyEffective,E68*FifteenEffective))))</f>
        <v>0</v>
      </c>
      <c r="F70" s="50">
        <f>IF($C$3="TBD",0,IF($C$67&lt;$C$68,F67*$C$3,IF(AND($C$67&gt;$C$68,$C$4=$AE$4),F68*$AF$4,F68*$AF$5)))</f>
        <v>0</v>
      </c>
      <c r="G70" s="50">
        <f>IF($C$3="TBD",0,IF($C$67&lt;$C$68,G67*$C$3,IF(AND($C$67&gt;$C$68,$C$4=$AE$4),G68*$AF$4,G68*$AF$5)))</f>
        <v>0</v>
      </c>
      <c r="H70" s="50">
        <f>IF($C$3="TBD",0,IF($C$67&lt;$C$68,H67*$C$3,IF(AND($C$67&gt;$C$68,$C$4=$AE$4),H68*$AF$4,H68*$AF$5)))</f>
        <v>0</v>
      </c>
      <c r="I70" s="50">
        <f>IF($C$3="TBD",0,IF($C$67&lt;$C$68,I67*$C$3,IF(AND($C$67&gt;$C$68,$C$4=$AE$4),I68*$AF$4,I68*$AF$5)))</f>
        <v>0</v>
      </c>
      <c r="J70" s="45">
        <f t="shared" si="12"/>
        <v>0</v>
      </c>
    </row>
    <row r="71" spans="1:12" ht="6.75" customHeight="1" x14ac:dyDescent="0.2">
      <c r="A71" s="159"/>
      <c r="B71" s="160"/>
      <c r="C71" s="164"/>
      <c r="D71" s="164"/>
      <c r="E71" s="17"/>
      <c r="F71" s="17"/>
      <c r="G71" s="17"/>
      <c r="H71" s="17"/>
      <c r="I71" s="17"/>
      <c r="J71" s="32"/>
    </row>
    <row r="72" spans="1:12" ht="13.5" thickBot="1" x14ac:dyDescent="0.25">
      <c r="A72" s="182" t="s">
        <v>7</v>
      </c>
      <c r="B72" s="183" t="s">
        <v>41</v>
      </c>
      <c r="C72" s="184"/>
      <c r="D72" s="184"/>
      <c r="E72" s="60">
        <f>E70+E66</f>
        <v>0</v>
      </c>
      <c r="F72" s="60">
        <f>F70+F66</f>
        <v>0</v>
      </c>
      <c r="G72" s="60">
        <f>G70+G66</f>
        <v>0</v>
      </c>
      <c r="H72" s="60">
        <f>H70+H66</f>
        <v>0</v>
      </c>
      <c r="I72" s="60">
        <f>I70+I66</f>
        <v>0</v>
      </c>
      <c r="J72" s="61">
        <f>SUM(E72:I72)</f>
        <v>0</v>
      </c>
    </row>
    <row r="73" spans="1:12" ht="7.5" customHeight="1" thickBot="1" x14ac:dyDescent="0.25">
      <c r="A73" s="154"/>
      <c r="B73" s="155"/>
      <c r="C73" s="154"/>
      <c r="D73" s="154"/>
      <c r="E73" s="154"/>
      <c r="F73" s="154"/>
      <c r="G73" s="154"/>
      <c r="H73" s="154"/>
      <c r="I73" s="154"/>
      <c r="J73" s="154"/>
    </row>
    <row r="74" spans="1:12" ht="12.75" customHeight="1" x14ac:dyDescent="0.2">
      <c r="A74" s="375" t="s">
        <v>75</v>
      </c>
      <c r="B74" s="185" t="s">
        <v>42</v>
      </c>
      <c r="C74" s="186"/>
      <c r="D74" s="185"/>
      <c r="E74" s="187">
        <f t="shared" ref="E74:J74" si="14">IF(E72&gt;0,E70/E66,0)</f>
        <v>0</v>
      </c>
      <c r="F74" s="187">
        <f t="shared" si="14"/>
        <v>0</v>
      </c>
      <c r="G74" s="187">
        <f t="shared" si="14"/>
        <v>0</v>
      </c>
      <c r="H74" s="187">
        <f t="shared" si="14"/>
        <v>0</v>
      </c>
      <c r="I74" s="187">
        <f t="shared" si="14"/>
        <v>0</v>
      </c>
      <c r="J74" s="71">
        <f t="shared" si="14"/>
        <v>0</v>
      </c>
    </row>
    <row r="75" spans="1:12" ht="13.5" thickBot="1" x14ac:dyDescent="0.25">
      <c r="A75" s="376"/>
      <c r="B75" s="188" t="s">
        <v>54</v>
      </c>
      <c r="C75" s="189"/>
      <c r="D75" s="188"/>
      <c r="E75" s="204">
        <f t="shared" ref="E75:J75" si="15">IF($C$3=$J$1,0,ROUND($J$1*(E66-E48-E49-E54-E61-E63),0)- ROUND($C$3*E67,0))</f>
        <v>0</v>
      </c>
      <c r="F75" s="204">
        <f t="shared" si="15"/>
        <v>0</v>
      </c>
      <c r="G75" s="204">
        <f t="shared" si="15"/>
        <v>0</v>
      </c>
      <c r="H75" s="204">
        <f t="shared" si="15"/>
        <v>0</v>
      </c>
      <c r="I75" s="204">
        <f t="shared" si="15"/>
        <v>0</v>
      </c>
      <c r="J75" s="201">
        <f t="shared" si="15"/>
        <v>0</v>
      </c>
    </row>
    <row r="76" spans="1:12" x14ac:dyDescent="0.2">
      <c r="F76" s="156"/>
      <c r="G76" s="156"/>
      <c r="H76" s="156"/>
      <c r="I76" s="156"/>
    </row>
    <row r="77" spans="1:12" x14ac:dyDescent="0.2">
      <c r="F77" s="156"/>
      <c r="G77" s="156"/>
      <c r="H77" s="156"/>
      <c r="I77" s="156"/>
    </row>
  </sheetData>
  <scenarios current="5" show="1" sqref="D54">
    <scenario name="On-camp instr" locked="1" count="2" user="Grants and Contracts" comment="Created by Grants and Contracts on 6/13/96_x000a_Modified by Grants and Contracts on 6/13/96">
      <inputCells r="J1" val="0.519" numFmtId="165"/>
      <inputCells r="J3" val="0.5" numFmtId="165"/>
    </scenario>
    <scenario name="On-camp res" locked="1" count="2" user="Grants and Contracts" comment="Created by Grants and Contracts on 6/13/96_x000a_Modified by Grants and Contracts on 6/13/96">
      <inputCells r="J1" val="0.555" numFmtId="165"/>
      <inputCells r="J3" val="0.345" numFmtId="165"/>
    </scenario>
    <scenario name="On-camp - other" locked="1" count="2" user="Grants and Contracts" comment="Created by Grants and Contracts on 6/13/96_x000a_Modified by Grants and Contracts on 6/13/96">
      <inputCells r="J1" val="0.237" numFmtId="165"/>
      <inputCells r="J3" val="0.513" numFmtId="165"/>
    </scenario>
    <scenario name="Off-camp instr" locked="1" count="2" user="Grants and Contracts" comment="Created by Grants and Contracts on 6/13/96">
      <inputCells r="J1" val="0.24" numFmtId="165"/>
      <inputCells r="J3" val="0.5" numFmtId="165"/>
    </scenario>
    <scenario name="Off-camp research" locked="1" count="2" user="Grants and Contracts" comment="Created by Grants and Contracts on 6/13/96">
      <inputCells r="J1" val="0.24" numFmtId="165"/>
      <inputCells r="J3" val="0.345" numFmtId="165"/>
    </scenario>
    <scenario name="Off-camp - other" locked="1" count="2" user="Grants and Contracts" comment="Created by Grants and Contracts on 6/13/96">
      <inputCells r="J1" val="0.187" numFmtId="165"/>
      <inputCells r="J3" val="0.513" numFmtId="165"/>
    </scenario>
  </scenarios>
  <mergeCells count="8">
    <mergeCell ref="L1:L9"/>
    <mergeCell ref="A74:A75"/>
    <mergeCell ref="C1:E1"/>
    <mergeCell ref="C2:E2"/>
    <mergeCell ref="A4:B4"/>
    <mergeCell ref="A5:B5"/>
    <mergeCell ref="A6:E9"/>
    <mergeCell ref="L10:L13"/>
  </mergeCells>
  <conditionalFormatting sqref="B67:J67">
    <cfRule type="expression" dxfId="1" priority="2">
      <formula>$D$5="MTDC"</formula>
    </cfRule>
  </conditionalFormatting>
  <conditionalFormatting sqref="B68:J68">
    <cfRule type="expression" dxfId="0" priority="1">
      <formula>$D$5="TDC (TDC+)"</formula>
    </cfRule>
  </conditionalFormatting>
  <dataValidations count="10">
    <dataValidation allowBlank="1" showInputMessage="1" showErrorMessage="1" promptTitle="Error Value" prompt="Select an Activity Type, Location, and F&amp;A Rate to Propose to in order to correct error." sqref="C5"/>
    <dataValidation allowBlank="1" showInputMessage="1" showErrorMessage="1" promptTitle="Notes" prompt="Add notes as necessary." sqref="A4:A5"/>
    <dataValidation allowBlank="1" showInputMessage="1" showErrorMessage="1" promptTitle="Do Not Edit" sqref="C3 E3"/>
    <dataValidation type="list" allowBlank="1" showInputMessage="1" showErrorMessage="1" promptTitle="Project Activity Type" prompt="Select the Project Activity Type." sqref="C1:E1">
      <formula1>$Z$4:$Z$9</formula1>
    </dataValidation>
    <dataValidation allowBlank="1" showInputMessage="1" showErrorMessage="1" promptTitle="Note" prompt="MTDC or TDC will display based on the value selected in cell I3." sqref="B67:B68"/>
    <dataValidation allowBlank="1" showInputMessage="1" showErrorMessage="1" promptTitle="Applicable F&amp;A Rate" prompt="This field will dislpayed after inputting Activity Type and Location" sqref="J1"/>
    <dataValidation type="list" allowBlank="1" showInputMessage="1" showErrorMessage="1" promptTitle="Project Location" prompt="Select the Project Location." sqref="C2:E2">
      <formula1>$AA$3:$AB$3</formula1>
    </dataValidation>
    <dataValidation type="list" allowBlank="1" showInputMessage="1" showErrorMessage="1" promptTitle="Select USDA Cap" prompt="30% TDC+, 22% TDC+, or 15% TDC+ (TDC includes Tuition Remission)" sqref="C4">
      <formula1>$AE$4:$AE$6</formula1>
    </dataValidation>
    <dataValidation type="list" allowBlank="1" showInputMessage="1" showErrorMessage="1" promptTitle="Do Not Edit" sqref="D3">
      <formula1>$AD$4</formula1>
    </dataValidation>
    <dataValidation allowBlank="1" showInputMessage="1" showErrorMessage="1" promptTitle="Additional Justification" prompt="Additional Justification is required." sqref="B36"/>
  </dataValidations>
  <printOptions horizontalCentered="1"/>
  <pageMargins left="0.7" right="0.7" top="0.75" bottom="0.75" header="0.3" footer="0.3"/>
  <pageSetup scale="75" orientation="portrait" r:id="rId1"/>
  <headerFooter alignWithMargins="0">
    <oddHeader>&amp;L&amp;G&amp;C&amp;"Arial,Bold"&amp;12SPA Budget Template - FY19</oddHeader>
    <oddFooter>&amp;LSPA v.20180906&amp;C&amp;A&amp;RLast Updated: &amp;D</oddFoot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A1:BA77"/>
  <sheetViews>
    <sheetView showGridLines="0" zoomScaleNormal="100" workbookViewId="0">
      <pane ySplit="9" topLeftCell="A10" activePane="bottomLeft" state="frozen"/>
      <selection activeCell="A5" sqref="A5:E9"/>
      <selection pane="bottomLeft" activeCell="G66" sqref="G66"/>
    </sheetView>
  </sheetViews>
  <sheetFormatPr defaultColWidth="9.140625" defaultRowHeight="12.75" x14ac:dyDescent="0.2"/>
  <cols>
    <col min="1" max="1" width="4.85546875" style="23" customWidth="1"/>
    <col min="2" max="2" width="15.7109375" style="24" customWidth="1"/>
    <col min="3" max="3" width="7" style="25" customWidth="1"/>
    <col min="4" max="4" width="7.85546875" style="25" customWidth="1"/>
    <col min="5" max="5" width="13.28515625" style="12" customWidth="1"/>
    <col min="6" max="9" width="13.28515625" style="18" customWidth="1"/>
    <col min="10" max="10" width="13.28515625" style="67" customWidth="1"/>
    <col min="11" max="11" width="15.42578125" style="16" customWidth="1"/>
    <col min="12" max="16" width="13.28515625" style="16" customWidth="1"/>
    <col min="17" max="17" width="61.85546875" style="16" customWidth="1"/>
    <col min="18" max="18" width="12.85546875" style="16" customWidth="1"/>
    <col min="19" max="19" width="5.7109375" style="16" hidden="1" customWidth="1"/>
    <col min="20" max="20" width="2.42578125" style="16" hidden="1" customWidth="1"/>
    <col min="21" max="21" width="7.85546875" style="16" hidden="1" customWidth="1"/>
    <col min="22" max="22" width="9.140625" style="16" hidden="1" customWidth="1"/>
    <col min="23" max="16384" width="9.140625" style="16"/>
  </cols>
  <sheetData>
    <row r="1" spans="1:53" ht="17.25" customHeight="1" x14ac:dyDescent="0.2">
      <c r="A1" s="224" t="s">
        <v>24</v>
      </c>
      <c r="B1" s="225"/>
      <c r="C1" s="351"/>
      <c r="D1" s="351"/>
      <c r="E1" s="351"/>
      <c r="F1" s="328" t="s">
        <v>11</v>
      </c>
      <c r="G1" s="227"/>
      <c r="H1" s="227"/>
      <c r="I1" s="227"/>
      <c r="J1" s="228" t="str">
        <f>IF(AND($C$1=$AB$4,$C$2=$AC$3),$AC$4,IF(AND($C$1=$AB$4,$C$2=$AD$3),$AD$4,IF(AND($C$1=$AB$5,$C$2=$AC$3),$AC$5,IF(AND($C$1=$AB$5,$C$2=$AD$3),$AD$5,IF(AND($C$1=$AB$6,$C$2=$AC$3),$AC$6,IF(AND($C$1=$AB$6,$C$2=$AD$3),AD6,IF($C$1=$AB$7,$AC$7,IF($C$1=$AB$8,$AC$8,IF(AND($C$1=$AB$9,$C$2=$AC$3),$AC$4,IF(AND($C$1=$AB$9,$C$2=$AD$3),$AD$4,"TBD"))))))))))</f>
        <v>TBD</v>
      </c>
      <c r="Q1" s="388" t="s">
        <v>133</v>
      </c>
      <c r="R1" s="389"/>
      <c r="S1" s="389"/>
      <c r="T1" s="389"/>
      <c r="U1" s="389"/>
      <c r="V1" s="390"/>
    </row>
    <row r="2" spans="1:53" ht="17.25" customHeight="1" x14ac:dyDescent="0.2">
      <c r="A2" s="229" t="s">
        <v>23</v>
      </c>
      <c r="B2" s="230"/>
      <c r="C2" s="352"/>
      <c r="D2" s="352"/>
      <c r="E2" s="352"/>
      <c r="F2" s="327" t="s">
        <v>88</v>
      </c>
      <c r="G2" s="230"/>
      <c r="H2" s="230"/>
      <c r="I2" s="230"/>
      <c r="J2" s="232" t="str">
        <f>IF($C$1=$AB$4,"MTDC",IF($C$1=$AB$5,"MTDC",IF($C$1=$AB$6,"MTDC",IF($C$1=$AB$9,"MTDC",IF($C$1=$AB$7,"TDC",IF($C$1=$AB$8,"TDC","MTDC"))))))</f>
        <v>MTDC</v>
      </c>
      <c r="Q2" s="391"/>
      <c r="R2" s="392"/>
      <c r="S2" s="392"/>
      <c r="T2" s="392"/>
      <c r="U2" s="392"/>
      <c r="V2" s="393"/>
    </row>
    <row r="3" spans="1:53" ht="17.25" customHeight="1" x14ac:dyDescent="0.2">
      <c r="A3" s="229" t="s">
        <v>44</v>
      </c>
      <c r="B3" s="230"/>
      <c r="C3" s="352"/>
      <c r="D3" s="352"/>
      <c r="E3" s="352"/>
      <c r="F3" s="327" t="s">
        <v>12</v>
      </c>
      <c r="G3" s="233"/>
      <c r="H3" s="233"/>
      <c r="I3" s="233"/>
      <c r="J3" s="232">
        <v>0.64</v>
      </c>
      <c r="Q3" s="391"/>
      <c r="R3" s="392"/>
      <c r="S3" s="392"/>
      <c r="T3" s="392"/>
      <c r="U3" s="392"/>
      <c r="V3" s="393"/>
      <c r="AB3" s="19"/>
      <c r="AC3" s="16" t="s">
        <v>20</v>
      </c>
      <c r="AD3" s="16" t="s">
        <v>21</v>
      </c>
      <c r="AF3" s="20" t="s">
        <v>33</v>
      </c>
      <c r="AG3" s="20" t="s">
        <v>65</v>
      </c>
    </row>
    <row r="4" spans="1:53" ht="17.25" customHeight="1" x14ac:dyDescent="0.2">
      <c r="A4" s="229" t="s">
        <v>81</v>
      </c>
      <c r="B4" s="230"/>
      <c r="C4" s="352" t="str">
        <f>$J$1</f>
        <v>TBD</v>
      </c>
      <c r="D4" s="352"/>
      <c r="E4" s="352"/>
      <c r="F4" s="327" t="s">
        <v>13</v>
      </c>
      <c r="G4" s="233"/>
      <c r="H4" s="233"/>
      <c r="I4" s="233"/>
      <c r="J4" s="232">
        <v>0.41980000000000001</v>
      </c>
      <c r="Q4" s="391"/>
      <c r="R4" s="392"/>
      <c r="S4" s="392"/>
      <c r="T4" s="392"/>
      <c r="U4" s="392"/>
      <c r="V4" s="393"/>
      <c r="AB4" s="16" t="s">
        <v>82</v>
      </c>
      <c r="AC4" s="21">
        <v>0.58599999999999997</v>
      </c>
      <c r="AD4" s="21">
        <v>0.26</v>
      </c>
      <c r="AF4" s="22" t="s">
        <v>34</v>
      </c>
      <c r="AG4" s="22" t="s">
        <v>73</v>
      </c>
    </row>
    <row r="5" spans="1:53" ht="17.25" customHeight="1" x14ac:dyDescent="0.2">
      <c r="A5" s="229" t="s">
        <v>80</v>
      </c>
      <c r="B5" s="281"/>
      <c r="C5" s="401" t="str">
        <f>$C$4</f>
        <v>TBD</v>
      </c>
      <c r="D5" s="402"/>
      <c r="E5" s="402"/>
      <c r="F5" s="327" t="s">
        <v>56</v>
      </c>
      <c r="G5" s="233"/>
      <c r="H5" s="233"/>
      <c r="I5" s="233"/>
      <c r="J5" s="232">
        <v>8.0199999999999994E-2</v>
      </c>
      <c r="Q5" s="391"/>
      <c r="R5" s="392"/>
      <c r="S5" s="392"/>
      <c r="T5" s="392"/>
      <c r="U5" s="392"/>
      <c r="V5" s="393"/>
      <c r="AB5" s="16" t="s">
        <v>83</v>
      </c>
      <c r="AC5" s="21">
        <v>0.45800000000000002</v>
      </c>
      <c r="AD5" s="21">
        <v>0.26</v>
      </c>
      <c r="AF5" s="22" t="s">
        <v>35</v>
      </c>
      <c r="AG5" s="22" t="s">
        <v>74</v>
      </c>
    </row>
    <row r="6" spans="1:53" ht="17.25" customHeight="1" thickBot="1" x14ac:dyDescent="0.25">
      <c r="A6" s="282" t="s">
        <v>76</v>
      </c>
      <c r="B6" s="283"/>
      <c r="C6" s="353" t="s">
        <v>74</v>
      </c>
      <c r="D6" s="353"/>
      <c r="E6" s="353"/>
      <c r="F6" s="327" t="s">
        <v>61</v>
      </c>
      <c r="G6" s="233"/>
      <c r="H6" s="233"/>
      <c r="I6" s="233"/>
      <c r="J6" s="234">
        <v>1E-3</v>
      </c>
      <c r="Q6" s="391"/>
      <c r="R6" s="392"/>
      <c r="S6" s="392"/>
      <c r="T6" s="392"/>
      <c r="U6" s="392"/>
      <c r="V6" s="393"/>
      <c r="AB6" s="16" t="s">
        <v>22</v>
      </c>
      <c r="AC6" s="21">
        <v>0.31900000000000001</v>
      </c>
      <c r="AD6" s="21">
        <v>0.23599999999999999</v>
      </c>
      <c r="AF6" s="22" t="s">
        <v>84</v>
      </c>
    </row>
    <row r="7" spans="1:53" ht="17.25" customHeight="1" x14ac:dyDescent="0.2">
      <c r="A7" s="354" t="s">
        <v>106</v>
      </c>
      <c r="B7" s="355"/>
      <c r="C7" s="355"/>
      <c r="D7" s="355"/>
      <c r="E7" s="356"/>
      <c r="F7" s="327" t="s">
        <v>57</v>
      </c>
      <c r="G7" s="233"/>
      <c r="H7" s="233"/>
      <c r="I7" s="233"/>
      <c r="J7" s="232">
        <v>7.7499999999999999E-2</v>
      </c>
      <c r="Q7" s="391"/>
      <c r="R7" s="392"/>
      <c r="S7" s="392"/>
      <c r="T7" s="392"/>
      <c r="U7" s="392"/>
      <c r="V7" s="393"/>
      <c r="AB7" s="213" t="s">
        <v>85</v>
      </c>
      <c r="AC7" s="21">
        <v>0</v>
      </c>
      <c r="AD7" s="21">
        <v>0</v>
      </c>
    </row>
    <row r="8" spans="1:53" ht="17.25" customHeight="1" x14ac:dyDescent="0.2">
      <c r="A8" s="357"/>
      <c r="B8" s="358"/>
      <c r="C8" s="358"/>
      <c r="D8" s="358"/>
      <c r="E8" s="359"/>
      <c r="F8" s="327" t="s">
        <v>48</v>
      </c>
      <c r="G8" s="233"/>
      <c r="H8" s="233"/>
      <c r="I8" s="233"/>
      <c r="J8" s="232">
        <v>0.03</v>
      </c>
      <c r="Q8" s="391"/>
      <c r="R8" s="392"/>
      <c r="S8" s="392"/>
      <c r="T8" s="392"/>
      <c r="U8" s="392"/>
      <c r="V8" s="393"/>
      <c r="AB8" s="213" t="s">
        <v>86</v>
      </c>
      <c r="AC8" s="21">
        <v>0.26</v>
      </c>
      <c r="AD8" s="21"/>
    </row>
    <row r="9" spans="1:53" ht="17.25" customHeight="1" thickBot="1" x14ac:dyDescent="0.25">
      <c r="A9" s="360"/>
      <c r="B9" s="361"/>
      <c r="C9" s="361"/>
      <c r="D9" s="361"/>
      <c r="E9" s="362"/>
      <c r="F9" s="336" t="s">
        <v>49</v>
      </c>
      <c r="G9" s="235"/>
      <c r="H9" s="236"/>
      <c r="I9" s="237"/>
      <c r="J9" s="238">
        <v>0.04</v>
      </c>
      <c r="Q9" s="394"/>
      <c r="R9" s="395"/>
      <c r="S9" s="395"/>
      <c r="T9" s="395"/>
      <c r="U9" s="395"/>
      <c r="V9" s="396"/>
      <c r="AB9" s="213" t="s">
        <v>87</v>
      </c>
    </row>
    <row r="10" spans="1:53" s="26" customFormat="1" ht="15" x14ac:dyDescent="0.35">
      <c r="A10" s="27"/>
      <c r="B10" s="11"/>
      <c r="C10" s="103"/>
      <c r="D10" s="103"/>
      <c r="E10" s="400" t="s">
        <v>98</v>
      </c>
      <c r="F10" s="400"/>
      <c r="G10" s="404" t="s">
        <v>99</v>
      </c>
      <c r="H10" s="404"/>
      <c r="I10" s="404" t="s">
        <v>100</v>
      </c>
      <c r="J10" s="404"/>
      <c r="K10" s="399" t="s">
        <v>101</v>
      </c>
      <c r="L10" s="399"/>
      <c r="M10" s="399" t="s">
        <v>102</v>
      </c>
      <c r="N10" s="399"/>
      <c r="O10" s="397" t="s">
        <v>0</v>
      </c>
      <c r="P10" s="398"/>
      <c r="Q10" s="388" t="s">
        <v>123</v>
      </c>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row>
    <row r="11" spans="1:53" s="26" customFormat="1" ht="12.75" customHeight="1" x14ac:dyDescent="0.2">
      <c r="A11" s="27"/>
      <c r="B11" s="11"/>
      <c r="C11" s="103"/>
      <c r="D11" s="103"/>
      <c r="E11" s="194" t="s">
        <v>59</v>
      </c>
      <c r="F11" s="112" t="s">
        <v>60</v>
      </c>
      <c r="G11" s="194" t="s">
        <v>59</v>
      </c>
      <c r="H11" s="112" t="s">
        <v>60</v>
      </c>
      <c r="I11" s="194" t="s">
        <v>59</v>
      </c>
      <c r="J11" s="112" t="s">
        <v>60</v>
      </c>
      <c r="K11" s="194" t="s">
        <v>59</v>
      </c>
      <c r="L11" s="112" t="s">
        <v>60</v>
      </c>
      <c r="M11" s="194" t="s">
        <v>59</v>
      </c>
      <c r="N11" s="112" t="s">
        <v>60</v>
      </c>
      <c r="O11" s="111" t="s">
        <v>59</v>
      </c>
      <c r="P11" s="128" t="s">
        <v>60</v>
      </c>
      <c r="Q11" s="391"/>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row>
    <row r="12" spans="1:53" ht="12.75" customHeight="1" x14ac:dyDescent="0.2">
      <c r="A12" s="27" t="s">
        <v>1</v>
      </c>
      <c r="B12" s="215" t="s">
        <v>97</v>
      </c>
      <c r="C12" s="29" t="s">
        <v>26</v>
      </c>
      <c r="D12" s="30"/>
      <c r="E12" s="1">
        <v>0</v>
      </c>
      <c r="F12" s="113">
        <v>0</v>
      </c>
      <c r="G12" s="2">
        <f t="shared" ref="G12:N12" si="0">ROUND(E12*(1+$J$8), 0)</f>
        <v>0</v>
      </c>
      <c r="H12" s="114">
        <f t="shared" si="0"/>
        <v>0</v>
      </c>
      <c r="I12" s="2">
        <f t="shared" si="0"/>
        <v>0</v>
      </c>
      <c r="J12" s="114">
        <f t="shared" si="0"/>
        <v>0</v>
      </c>
      <c r="K12" s="2">
        <f t="shared" si="0"/>
        <v>0</v>
      </c>
      <c r="L12" s="114">
        <f t="shared" si="0"/>
        <v>0</v>
      </c>
      <c r="M12" s="2">
        <f t="shared" si="0"/>
        <v>0</v>
      </c>
      <c r="N12" s="114">
        <f t="shared" si="0"/>
        <v>0</v>
      </c>
      <c r="O12" s="105">
        <f t="shared" ref="O12:O26" si="1">SUMIF($E$11:$N$11,$O$11,E12:N12)</f>
        <v>0</v>
      </c>
      <c r="P12" s="129">
        <f t="shared" ref="P12:P26" si="2">SUMIF($E$11:$N$11,$P$11,E12:N12)</f>
        <v>0</v>
      </c>
      <c r="Q12" s="391"/>
    </row>
    <row r="13" spans="1:53" ht="12.75" customHeight="1" x14ac:dyDescent="0.2">
      <c r="A13" s="27"/>
      <c r="B13" s="11"/>
      <c r="C13" s="218" t="s">
        <v>27</v>
      </c>
      <c r="D13" s="219">
        <f>$J$4</f>
        <v>0.41980000000000001</v>
      </c>
      <c r="E13" s="263">
        <f t="shared" ref="E13:N13" si="3">E12*$D$13</f>
        <v>0</v>
      </c>
      <c r="F13" s="278">
        <f t="shared" si="3"/>
        <v>0</v>
      </c>
      <c r="G13" s="263">
        <f t="shared" si="3"/>
        <v>0</v>
      </c>
      <c r="H13" s="278">
        <f t="shared" si="3"/>
        <v>0</v>
      </c>
      <c r="I13" s="263">
        <f t="shared" si="3"/>
        <v>0</v>
      </c>
      <c r="J13" s="278">
        <f t="shared" si="3"/>
        <v>0</v>
      </c>
      <c r="K13" s="263">
        <f t="shared" si="3"/>
        <v>0</v>
      </c>
      <c r="L13" s="278">
        <f t="shared" si="3"/>
        <v>0</v>
      </c>
      <c r="M13" s="263">
        <f t="shared" si="3"/>
        <v>0</v>
      </c>
      <c r="N13" s="278">
        <f t="shared" si="3"/>
        <v>0</v>
      </c>
      <c r="O13" s="277">
        <f t="shared" si="1"/>
        <v>0</v>
      </c>
      <c r="P13" s="280">
        <f t="shared" si="2"/>
        <v>0</v>
      </c>
      <c r="Q13" s="391"/>
    </row>
    <row r="14" spans="1:53" ht="12.75" customHeight="1" x14ac:dyDescent="0.2">
      <c r="A14" s="27"/>
      <c r="B14" s="215" t="s">
        <v>93</v>
      </c>
      <c r="C14" s="29" t="s">
        <v>26</v>
      </c>
      <c r="D14" s="30"/>
      <c r="E14" s="2">
        <v>0</v>
      </c>
      <c r="F14" s="114">
        <v>0</v>
      </c>
      <c r="G14" s="2">
        <f t="shared" ref="G14:N14" si="4">ROUND(E14*(1+$J$8), 0)</f>
        <v>0</v>
      </c>
      <c r="H14" s="114">
        <f t="shared" si="4"/>
        <v>0</v>
      </c>
      <c r="I14" s="2">
        <f t="shared" si="4"/>
        <v>0</v>
      </c>
      <c r="J14" s="114">
        <f t="shared" si="4"/>
        <v>0</v>
      </c>
      <c r="K14" s="2">
        <f t="shared" si="4"/>
        <v>0</v>
      </c>
      <c r="L14" s="114">
        <f t="shared" si="4"/>
        <v>0</v>
      </c>
      <c r="M14" s="2">
        <f t="shared" si="4"/>
        <v>0</v>
      </c>
      <c r="N14" s="114">
        <f t="shared" si="4"/>
        <v>0</v>
      </c>
      <c r="O14" s="105">
        <f t="shared" si="1"/>
        <v>0</v>
      </c>
      <c r="P14" s="129">
        <f t="shared" si="2"/>
        <v>0</v>
      </c>
      <c r="Q14" s="391"/>
    </row>
    <row r="15" spans="1:53" ht="12.75" customHeight="1" x14ac:dyDescent="0.2">
      <c r="A15" s="27"/>
      <c r="B15" s="11"/>
      <c r="C15" s="218" t="s">
        <v>27</v>
      </c>
      <c r="D15" s="219">
        <f>$J$4</f>
        <v>0.41980000000000001</v>
      </c>
      <c r="E15" s="223">
        <f t="shared" ref="E15:N15" si="5">E14*$D$15</f>
        <v>0</v>
      </c>
      <c r="F15" s="279">
        <f t="shared" si="5"/>
        <v>0</v>
      </c>
      <c r="G15" s="223">
        <f t="shared" si="5"/>
        <v>0</v>
      </c>
      <c r="H15" s="279">
        <f t="shared" si="5"/>
        <v>0</v>
      </c>
      <c r="I15" s="223">
        <f t="shared" si="5"/>
        <v>0</v>
      </c>
      <c r="J15" s="279">
        <f t="shared" si="5"/>
        <v>0</v>
      </c>
      <c r="K15" s="223">
        <f t="shared" si="5"/>
        <v>0</v>
      </c>
      <c r="L15" s="279">
        <f t="shared" si="5"/>
        <v>0</v>
      </c>
      <c r="M15" s="223">
        <f t="shared" si="5"/>
        <v>0</v>
      </c>
      <c r="N15" s="279">
        <f t="shared" si="5"/>
        <v>0</v>
      </c>
      <c r="O15" s="277">
        <f t="shared" si="1"/>
        <v>0</v>
      </c>
      <c r="P15" s="280">
        <f t="shared" si="2"/>
        <v>0</v>
      </c>
      <c r="Q15" s="391"/>
    </row>
    <row r="16" spans="1:53" ht="12.75" customHeight="1" x14ac:dyDescent="0.2">
      <c r="A16" s="27"/>
      <c r="B16" s="215" t="s">
        <v>94</v>
      </c>
      <c r="C16" s="29" t="s">
        <v>26</v>
      </c>
      <c r="D16" s="30"/>
      <c r="E16" s="2">
        <v>0</v>
      </c>
      <c r="F16" s="114">
        <v>0</v>
      </c>
      <c r="G16" s="2">
        <f t="shared" ref="G16:N16" si="6">ROUND(E16*(1+$J$8), 0)</f>
        <v>0</v>
      </c>
      <c r="H16" s="114">
        <f t="shared" si="6"/>
        <v>0</v>
      </c>
      <c r="I16" s="2">
        <f t="shared" si="6"/>
        <v>0</v>
      </c>
      <c r="J16" s="114">
        <f t="shared" si="6"/>
        <v>0</v>
      </c>
      <c r="K16" s="2">
        <f t="shared" si="6"/>
        <v>0</v>
      </c>
      <c r="L16" s="114">
        <f t="shared" si="6"/>
        <v>0</v>
      </c>
      <c r="M16" s="2">
        <f t="shared" si="6"/>
        <v>0</v>
      </c>
      <c r="N16" s="114">
        <f t="shared" si="6"/>
        <v>0</v>
      </c>
      <c r="O16" s="105">
        <f t="shared" si="1"/>
        <v>0</v>
      </c>
      <c r="P16" s="129">
        <f t="shared" si="2"/>
        <v>0</v>
      </c>
      <c r="Q16" s="391"/>
    </row>
    <row r="17" spans="1:53" ht="12.75" customHeight="1" x14ac:dyDescent="0.2">
      <c r="A17" s="27"/>
      <c r="B17" s="11"/>
      <c r="C17" s="218" t="s">
        <v>27</v>
      </c>
      <c r="D17" s="219">
        <f>$J$4</f>
        <v>0.41980000000000001</v>
      </c>
      <c r="E17" s="223">
        <f t="shared" ref="E17:N17" si="7">E16*$D$17</f>
        <v>0</v>
      </c>
      <c r="F17" s="279">
        <f t="shared" si="7"/>
        <v>0</v>
      </c>
      <c r="G17" s="223">
        <f t="shared" si="7"/>
        <v>0</v>
      </c>
      <c r="H17" s="279">
        <f t="shared" si="7"/>
        <v>0</v>
      </c>
      <c r="I17" s="223">
        <f t="shared" si="7"/>
        <v>0</v>
      </c>
      <c r="J17" s="279">
        <f t="shared" si="7"/>
        <v>0</v>
      </c>
      <c r="K17" s="223">
        <f t="shared" si="7"/>
        <v>0</v>
      </c>
      <c r="L17" s="279">
        <f t="shared" si="7"/>
        <v>0</v>
      </c>
      <c r="M17" s="223">
        <f t="shared" si="7"/>
        <v>0</v>
      </c>
      <c r="N17" s="279">
        <f t="shared" si="7"/>
        <v>0</v>
      </c>
      <c r="O17" s="277">
        <f t="shared" si="1"/>
        <v>0</v>
      </c>
      <c r="P17" s="280">
        <f t="shared" si="2"/>
        <v>0</v>
      </c>
      <c r="Q17" s="391"/>
    </row>
    <row r="18" spans="1:53" ht="12.75" customHeight="1" thickBot="1" x14ac:dyDescent="0.25">
      <c r="A18" s="27"/>
      <c r="B18" s="215" t="s">
        <v>95</v>
      </c>
      <c r="C18" s="29" t="s">
        <v>26</v>
      </c>
      <c r="D18" s="30"/>
      <c r="E18" s="2">
        <v>0</v>
      </c>
      <c r="F18" s="114">
        <v>0</v>
      </c>
      <c r="G18" s="2">
        <f t="shared" ref="G18:N18" si="8">ROUND(E18*(1+$J$8), 0)</f>
        <v>0</v>
      </c>
      <c r="H18" s="114">
        <f t="shared" si="8"/>
        <v>0</v>
      </c>
      <c r="I18" s="2">
        <f t="shared" si="8"/>
        <v>0</v>
      </c>
      <c r="J18" s="114">
        <f t="shared" si="8"/>
        <v>0</v>
      </c>
      <c r="K18" s="2">
        <f t="shared" si="8"/>
        <v>0</v>
      </c>
      <c r="L18" s="114">
        <f t="shared" si="8"/>
        <v>0</v>
      </c>
      <c r="M18" s="2">
        <f t="shared" si="8"/>
        <v>0</v>
      </c>
      <c r="N18" s="114">
        <f t="shared" si="8"/>
        <v>0</v>
      </c>
      <c r="O18" s="105">
        <f t="shared" si="1"/>
        <v>0</v>
      </c>
      <c r="P18" s="129">
        <f t="shared" si="2"/>
        <v>0</v>
      </c>
      <c r="Q18" s="394"/>
    </row>
    <row r="19" spans="1:53" ht="12.75" customHeight="1" x14ac:dyDescent="0.2">
      <c r="A19" s="27"/>
      <c r="B19" s="11"/>
      <c r="C19" s="218" t="s">
        <v>27</v>
      </c>
      <c r="D19" s="219">
        <f>$J$4</f>
        <v>0.41980000000000001</v>
      </c>
      <c r="E19" s="223">
        <f t="shared" ref="E19:N19" si="9">E18*$D$19</f>
        <v>0</v>
      </c>
      <c r="F19" s="279">
        <f t="shared" si="9"/>
        <v>0</v>
      </c>
      <c r="G19" s="223">
        <f t="shared" si="9"/>
        <v>0</v>
      </c>
      <c r="H19" s="279">
        <f t="shared" si="9"/>
        <v>0</v>
      </c>
      <c r="I19" s="223">
        <f t="shared" si="9"/>
        <v>0</v>
      </c>
      <c r="J19" s="279">
        <f t="shared" si="9"/>
        <v>0</v>
      </c>
      <c r="K19" s="223">
        <f t="shared" si="9"/>
        <v>0</v>
      </c>
      <c r="L19" s="279">
        <f t="shared" si="9"/>
        <v>0</v>
      </c>
      <c r="M19" s="223">
        <f t="shared" si="9"/>
        <v>0</v>
      </c>
      <c r="N19" s="279">
        <f t="shared" si="9"/>
        <v>0</v>
      </c>
      <c r="O19" s="277">
        <f t="shared" si="1"/>
        <v>0</v>
      </c>
      <c r="P19" s="280">
        <f t="shared" si="2"/>
        <v>0</v>
      </c>
    </row>
    <row r="20" spans="1:53" ht="12.75" customHeight="1" x14ac:dyDescent="0.2">
      <c r="A20" s="27"/>
      <c r="B20" s="215" t="s">
        <v>96</v>
      </c>
      <c r="C20" s="29" t="s">
        <v>26</v>
      </c>
      <c r="D20" s="30"/>
      <c r="E20" s="2">
        <v>0</v>
      </c>
      <c r="F20" s="114">
        <v>0</v>
      </c>
      <c r="G20" s="2">
        <f t="shared" ref="G20:N20" si="10">ROUND(E20*(1+$J$8), 0)</f>
        <v>0</v>
      </c>
      <c r="H20" s="114">
        <f t="shared" si="10"/>
        <v>0</v>
      </c>
      <c r="I20" s="2">
        <f t="shared" si="10"/>
        <v>0</v>
      </c>
      <c r="J20" s="114">
        <f t="shared" si="10"/>
        <v>0</v>
      </c>
      <c r="K20" s="2">
        <f t="shared" si="10"/>
        <v>0</v>
      </c>
      <c r="L20" s="114">
        <f t="shared" si="10"/>
        <v>0</v>
      </c>
      <c r="M20" s="2">
        <f t="shared" si="10"/>
        <v>0</v>
      </c>
      <c r="N20" s="114">
        <f t="shared" si="10"/>
        <v>0</v>
      </c>
      <c r="O20" s="105">
        <f t="shared" si="1"/>
        <v>0</v>
      </c>
      <c r="P20" s="129">
        <f t="shared" si="2"/>
        <v>0</v>
      </c>
      <c r="R20" s="313"/>
    </row>
    <row r="21" spans="1:53" ht="12.75" customHeight="1" x14ac:dyDescent="0.2">
      <c r="A21" s="27"/>
      <c r="B21" s="11"/>
      <c r="C21" s="218" t="s">
        <v>27</v>
      </c>
      <c r="D21" s="219">
        <f>$J$4</f>
        <v>0.41980000000000001</v>
      </c>
      <c r="E21" s="223">
        <f t="shared" ref="E21:N21" si="11">E20*$D$21</f>
        <v>0</v>
      </c>
      <c r="F21" s="279">
        <f t="shared" si="11"/>
        <v>0</v>
      </c>
      <c r="G21" s="223">
        <f t="shared" si="11"/>
        <v>0</v>
      </c>
      <c r="H21" s="279">
        <f t="shared" si="11"/>
        <v>0</v>
      </c>
      <c r="I21" s="223">
        <f t="shared" si="11"/>
        <v>0</v>
      </c>
      <c r="J21" s="279">
        <f t="shared" si="11"/>
        <v>0</v>
      </c>
      <c r="K21" s="223">
        <f t="shared" si="11"/>
        <v>0</v>
      </c>
      <c r="L21" s="279">
        <f t="shared" si="11"/>
        <v>0</v>
      </c>
      <c r="M21" s="223">
        <f t="shared" si="11"/>
        <v>0</v>
      </c>
      <c r="N21" s="279">
        <f t="shared" si="11"/>
        <v>0</v>
      </c>
      <c r="O21" s="277">
        <f t="shared" si="1"/>
        <v>0</v>
      </c>
      <c r="P21" s="280">
        <f t="shared" si="2"/>
        <v>0</v>
      </c>
      <c r="R21" s="313"/>
    </row>
    <row r="22" spans="1:53" ht="12.75" customHeight="1" x14ac:dyDescent="0.2">
      <c r="A22" s="27"/>
      <c r="B22" s="28" t="s">
        <v>28</v>
      </c>
      <c r="C22" s="29" t="s">
        <v>26</v>
      </c>
      <c r="D22" s="30"/>
      <c r="E22" s="2">
        <v>0</v>
      </c>
      <c r="F22" s="114">
        <v>0</v>
      </c>
      <c r="G22" s="2">
        <f t="shared" ref="G22:N22" si="12">ROUND(E22*(1+$J$8), 0)</f>
        <v>0</v>
      </c>
      <c r="H22" s="114">
        <f t="shared" si="12"/>
        <v>0</v>
      </c>
      <c r="I22" s="2">
        <f t="shared" si="12"/>
        <v>0</v>
      </c>
      <c r="J22" s="114">
        <f t="shared" si="12"/>
        <v>0</v>
      </c>
      <c r="K22" s="2">
        <f t="shared" si="12"/>
        <v>0</v>
      </c>
      <c r="L22" s="114">
        <f t="shared" si="12"/>
        <v>0</v>
      </c>
      <c r="M22" s="2">
        <f t="shared" si="12"/>
        <v>0</v>
      </c>
      <c r="N22" s="114">
        <f t="shared" si="12"/>
        <v>0</v>
      </c>
      <c r="O22" s="105">
        <f t="shared" si="1"/>
        <v>0</v>
      </c>
      <c r="P22" s="129">
        <f t="shared" si="2"/>
        <v>0</v>
      </c>
      <c r="R22" s="313"/>
      <c r="T22" s="196"/>
    </row>
    <row r="23" spans="1:53" ht="12.75" customHeight="1" x14ac:dyDescent="0.2">
      <c r="A23" s="27"/>
      <c r="B23" s="11"/>
      <c r="C23" s="218" t="s">
        <v>27</v>
      </c>
      <c r="D23" s="219">
        <f>$J$4</f>
        <v>0.41980000000000001</v>
      </c>
      <c r="E23" s="223">
        <f t="shared" ref="E23:N23" si="13">E22*$D$23</f>
        <v>0</v>
      </c>
      <c r="F23" s="279">
        <f t="shared" si="13"/>
        <v>0</v>
      </c>
      <c r="G23" s="223">
        <f t="shared" si="13"/>
        <v>0</v>
      </c>
      <c r="H23" s="279">
        <f t="shared" si="13"/>
        <v>0</v>
      </c>
      <c r="I23" s="223">
        <f t="shared" si="13"/>
        <v>0</v>
      </c>
      <c r="J23" s="279">
        <f t="shared" si="13"/>
        <v>0</v>
      </c>
      <c r="K23" s="223">
        <f t="shared" si="13"/>
        <v>0</v>
      </c>
      <c r="L23" s="279">
        <f t="shared" si="13"/>
        <v>0</v>
      </c>
      <c r="M23" s="223">
        <f t="shared" si="13"/>
        <v>0</v>
      </c>
      <c r="N23" s="279">
        <f t="shared" si="13"/>
        <v>0</v>
      </c>
      <c r="O23" s="277">
        <f t="shared" si="1"/>
        <v>0</v>
      </c>
      <c r="P23" s="280">
        <f t="shared" si="2"/>
        <v>0</v>
      </c>
      <c r="R23" s="313"/>
    </row>
    <row r="24" spans="1:53" ht="11.25" customHeight="1" x14ac:dyDescent="0.2">
      <c r="A24" s="27"/>
      <c r="B24" s="10" t="s">
        <v>9</v>
      </c>
      <c r="C24" s="40" t="s">
        <v>26</v>
      </c>
      <c r="D24" s="7"/>
      <c r="E24" s="17">
        <f t="shared" ref="E24:N24" si="14">E12+E14+E16+E18+E20+E22</f>
        <v>0</v>
      </c>
      <c r="F24" s="115">
        <f t="shared" si="14"/>
        <v>0</v>
      </c>
      <c r="G24" s="17">
        <f t="shared" si="14"/>
        <v>0</v>
      </c>
      <c r="H24" s="115">
        <f t="shared" si="14"/>
        <v>0</v>
      </c>
      <c r="I24" s="17">
        <f t="shared" si="14"/>
        <v>0</v>
      </c>
      <c r="J24" s="115">
        <f t="shared" si="14"/>
        <v>0</v>
      </c>
      <c r="K24" s="17">
        <f t="shared" si="14"/>
        <v>0</v>
      </c>
      <c r="L24" s="115">
        <f t="shared" si="14"/>
        <v>0</v>
      </c>
      <c r="M24" s="17">
        <f t="shared" si="14"/>
        <v>0</v>
      </c>
      <c r="N24" s="115">
        <f t="shared" si="14"/>
        <v>0</v>
      </c>
      <c r="O24" s="105">
        <f t="shared" si="1"/>
        <v>0</v>
      </c>
      <c r="P24" s="129">
        <f t="shared" si="2"/>
        <v>0</v>
      </c>
      <c r="R24" s="313"/>
    </row>
    <row r="25" spans="1:53" s="25" customFormat="1" ht="11.25" customHeight="1" x14ac:dyDescent="0.2">
      <c r="A25" s="35"/>
      <c r="B25" s="13"/>
      <c r="C25" s="102" t="s">
        <v>27</v>
      </c>
      <c r="D25" s="36"/>
      <c r="E25" s="37">
        <f t="shared" ref="E25:N25" si="15">E13+E15+E17+E19+E21+E23</f>
        <v>0</v>
      </c>
      <c r="F25" s="116">
        <f t="shared" si="15"/>
        <v>0</v>
      </c>
      <c r="G25" s="37">
        <f t="shared" si="15"/>
        <v>0</v>
      </c>
      <c r="H25" s="116">
        <f t="shared" si="15"/>
        <v>0</v>
      </c>
      <c r="I25" s="37">
        <f t="shared" si="15"/>
        <v>0</v>
      </c>
      <c r="J25" s="116">
        <f t="shared" si="15"/>
        <v>0</v>
      </c>
      <c r="K25" s="37">
        <f t="shared" si="15"/>
        <v>0</v>
      </c>
      <c r="L25" s="116">
        <f t="shared" si="15"/>
        <v>0</v>
      </c>
      <c r="M25" s="37">
        <f t="shared" si="15"/>
        <v>0</v>
      </c>
      <c r="N25" s="116">
        <f t="shared" si="15"/>
        <v>0</v>
      </c>
      <c r="O25" s="106">
        <f t="shared" si="1"/>
        <v>0</v>
      </c>
      <c r="P25" s="130">
        <f t="shared" si="2"/>
        <v>0</v>
      </c>
      <c r="Q25" s="16"/>
      <c r="R25" s="313"/>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53" s="25" customFormat="1" ht="12.75" customHeight="1" x14ac:dyDescent="0.2">
      <c r="A26" s="35"/>
      <c r="B26" s="13"/>
      <c r="C26" s="40" t="s">
        <v>0</v>
      </c>
      <c r="D26" s="41"/>
      <c r="E26" s="42">
        <f>SUM(E24:E25)</f>
        <v>0</v>
      </c>
      <c r="F26" s="117">
        <f>SUM(F24:F25)</f>
        <v>0</v>
      </c>
      <c r="G26" s="42">
        <f t="shared" ref="G26" si="16">SUM(G24:G25)</f>
        <v>0</v>
      </c>
      <c r="H26" s="117">
        <f t="shared" ref="H26" si="17">SUM(H24:H25)</f>
        <v>0</v>
      </c>
      <c r="I26" s="42">
        <f t="shared" ref="I26:N26" si="18">SUM(I24:I25)</f>
        <v>0</v>
      </c>
      <c r="J26" s="117">
        <f t="shared" si="18"/>
        <v>0</v>
      </c>
      <c r="K26" s="42">
        <f t="shared" si="18"/>
        <v>0</v>
      </c>
      <c r="L26" s="117">
        <f t="shared" si="18"/>
        <v>0</v>
      </c>
      <c r="M26" s="42">
        <f t="shared" si="18"/>
        <v>0</v>
      </c>
      <c r="N26" s="117">
        <f t="shared" si="18"/>
        <v>0</v>
      </c>
      <c r="O26" s="108">
        <f t="shared" si="1"/>
        <v>0</v>
      </c>
      <c r="P26" s="131">
        <f t="shared" si="2"/>
        <v>0</v>
      </c>
      <c r="Q26" s="16"/>
      <c r="R26" s="313"/>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row>
    <row r="27" spans="1:53" ht="3.75" customHeight="1" x14ac:dyDescent="0.2">
      <c r="A27" s="27"/>
      <c r="B27" s="11"/>
      <c r="C27" s="44"/>
      <c r="D27" s="44"/>
      <c r="E27" s="17"/>
      <c r="F27" s="115"/>
      <c r="G27" s="17"/>
      <c r="H27" s="115"/>
      <c r="I27" s="17"/>
      <c r="J27" s="115"/>
      <c r="K27" s="17"/>
      <c r="L27" s="115"/>
      <c r="M27" s="17"/>
      <c r="N27" s="115"/>
      <c r="O27" s="105"/>
      <c r="P27" s="129"/>
      <c r="R27" s="313"/>
    </row>
    <row r="28" spans="1:53" ht="12.75" customHeight="1" x14ac:dyDescent="0.2">
      <c r="A28" s="27"/>
      <c r="B28" s="28" t="s">
        <v>29</v>
      </c>
      <c r="C28" s="29" t="s">
        <v>26</v>
      </c>
      <c r="D28" s="30"/>
      <c r="E28" s="2">
        <v>0</v>
      </c>
      <c r="F28" s="114">
        <v>0</v>
      </c>
      <c r="G28" s="2">
        <f t="shared" ref="G28:N28" si="19">ROUND(E28*(1+$J$8), 0)</f>
        <v>0</v>
      </c>
      <c r="H28" s="114">
        <f t="shared" si="19"/>
        <v>0</v>
      </c>
      <c r="I28" s="2">
        <f t="shared" si="19"/>
        <v>0</v>
      </c>
      <c r="J28" s="114">
        <f t="shared" si="19"/>
        <v>0</v>
      </c>
      <c r="K28" s="2">
        <f t="shared" si="19"/>
        <v>0</v>
      </c>
      <c r="L28" s="114">
        <f t="shared" si="19"/>
        <v>0</v>
      </c>
      <c r="M28" s="2">
        <f t="shared" si="19"/>
        <v>0</v>
      </c>
      <c r="N28" s="114">
        <f t="shared" si="19"/>
        <v>0</v>
      </c>
      <c r="O28" s="105">
        <f t="shared" ref="O28:O42" si="20">SUMIF($E$11:$N$11,$O$11,E28:N28)</f>
        <v>0</v>
      </c>
      <c r="P28" s="129">
        <f t="shared" ref="P28:P42" si="21">SUMIF($E$11:$N$11,$P$11,E28:N28)</f>
        <v>0</v>
      </c>
      <c r="R28" s="313"/>
    </row>
    <row r="29" spans="1:53" ht="12.75" customHeight="1" x14ac:dyDescent="0.2">
      <c r="A29" s="27"/>
      <c r="B29" s="11"/>
      <c r="C29" s="218" t="s">
        <v>27</v>
      </c>
      <c r="D29" s="219">
        <f>$J$4</f>
        <v>0.41980000000000001</v>
      </c>
      <c r="E29" s="223">
        <f t="shared" ref="E29:N29" si="22">E28*$D$29</f>
        <v>0</v>
      </c>
      <c r="F29" s="279">
        <f t="shared" si="22"/>
        <v>0</v>
      </c>
      <c r="G29" s="223">
        <f t="shared" si="22"/>
        <v>0</v>
      </c>
      <c r="H29" s="279">
        <f t="shared" si="22"/>
        <v>0</v>
      </c>
      <c r="I29" s="223">
        <f t="shared" si="22"/>
        <v>0</v>
      </c>
      <c r="J29" s="279">
        <f t="shared" si="22"/>
        <v>0</v>
      </c>
      <c r="K29" s="223">
        <f t="shared" si="22"/>
        <v>0</v>
      </c>
      <c r="L29" s="279">
        <f t="shared" si="22"/>
        <v>0</v>
      </c>
      <c r="M29" s="223">
        <f t="shared" si="22"/>
        <v>0</v>
      </c>
      <c r="N29" s="279">
        <f t="shared" si="22"/>
        <v>0</v>
      </c>
      <c r="O29" s="277">
        <f t="shared" si="20"/>
        <v>0</v>
      </c>
      <c r="P29" s="280">
        <f t="shared" si="21"/>
        <v>0</v>
      </c>
      <c r="R29" s="313"/>
    </row>
    <row r="30" spans="1:53" x14ac:dyDescent="0.2">
      <c r="A30" s="27"/>
      <c r="B30" s="28" t="s">
        <v>30</v>
      </c>
      <c r="C30" s="29" t="s">
        <v>26</v>
      </c>
      <c r="D30" s="30"/>
      <c r="E30" s="2">
        <v>0</v>
      </c>
      <c r="F30" s="114">
        <v>0</v>
      </c>
      <c r="G30" s="2">
        <f t="shared" ref="G30:N30" si="23">ROUND(E30*(1+$J$8), 0)</f>
        <v>0</v>
      </c>
      <c r="H30" s="114">
        <f t="shared" si="23"/>
        <v>0</v>
      </c>
      <c r="I30" s="2">
        <f t="shared" si="23"/>
        <v>0</v>
      </c>
      <c r="J30" s="114">
        <f t="shared" si="23"/>
        <v>0</v>
      </c>
      <c r="K30" s="2">
        <f t="shared" si="23"/>
        <v>0</v>
      </c>
      <c r="L30" s="114">
        <f t="shared" si="23"/>
        <v>0</v>
      </c>
      <c r="M30" s="2">
        <f t="shared" si="23"/>
        <v>0</v>
      </c>
      <c r="N30" s="114">
        <f t="shared" si="23"/>
        <v>0</v>
      </c>
      <c r="O30" s="105">
        <f t="shared" si="20"/>
        <v>0</v>
      </c>
      <c r="P30" s="129">
        <f t="shared" si="21"/>
        <v>0</v>
      </c>
    </row>
    <row r="31" spans="1:53" x14ac:dyDescent="0.2">
      <c r="A31" s="27"/>
      <c r="B31" s="11"/>
      <c r="C31" s="218" t="s">
        <v>27</v>
      </c>
      <c r="D31" s="219">
        <f>$J$4</f>
        <v>0.41980000000000001</v>
      </c>
      <c r="E31" s="223">
        <f t="shared" ref="E31:N31" si="24">E30*$D$31</f>
        <v>0</v>
      </c>
      <c r="F31" s="279">
        <f t="shared" si="24"/>
        <v>0</v>
      </c>
      <c r="G31" s="223">
        <f t="shared" si="24"/>
        <v>0</v>
      </c>
      <c r="H31" s="279">
        <f t="shared" si="24"/>
        <v>0</v>
      </c>
      <c r="I31" s="223">
        <f t="shared" si="24"/>
        <v>0</v>
      </c>
      <c r="J31" s="279">
        <f t="shared" si="24"/>
        <v>0</v>
      </c>
      <c r="K31" s="223">
        <f t="shared" si="24"/>
        <v>0</v>
      </c>
      <c r="L31" s="279">
        <f t="shared" si="24"/>
        <v>0</v>
      </c>
      <c r="M31" s="223">
        <f t="shared" si="24"/>
        <v>0</v>
      </c>
      <c r="N31" s="279">
        <f t="shared" si="24"/>
        <v>0</v>
      </c>
      <c r="O31" s="277">
        <f t="shared" si="20"/>
        <v>0</v>
      </c>
      <c r="P31" s="280">
        <f t="shared" si="21"/>
        <v>0</v>
      </c>
    </row>
    <row r="32" spans="1:53" x14ac:dyDescent="0.2">
      <c r="A32" s="27"/>
      <c r="B32" s="28" t="s">
        <v>55</v>
      </c>
      <c r="C32" s="29" t="s">
        <v>26</v>
      </c>
      <c r="D32" s="30"/>
      <c r="E32" s="2">
        <v>0</v>
      </c>
      <c r="F32" s="114">
        <v>0</v>
      </c>
      <c r="G32" s="2">
        <f t="shared" ref="G32:N32" si="25">ROUND(E32*(1+$J$8), 0)</f>
        <v>0</v>
      </c>
      <c r="H32" s="114">
        <f t="shared" si="25"/>
        <v>0</v>
      </c>
      <c r="I32" s="2">
        <f t="shared" si="25"/>
        <v>0</v>
      </c>
      <c r="J32" s="114">
        <f t="shared" si="25"/>
        <v>0</v>
      </c>
      <c r="K32" s="2">
        <f t="shared" si="25"/>
        <v>0</v>
      </c>
      <c r="L32" s="114">
        <f t="shared" si="25"/>
        <v>0</v>
      </c>
      <c r="M32" s="2">
        <f t="shared" si="25"/>
        <v>0</v>
      </c>
      <c r="N32" s="114">
        <f t="shared" si="25"/>
        <v>0</v>
      </c>
      <c r="O32" s="105">
        <f t="shared" si="20"/>
        <v>0</v>
      </c>
      <c r="P32" s="129">
        <f t="shared" si="21"/>
        <v>0</v>
      </c>
    </row>
    <row r="33" spans="1:16" x14ac:dyDescent="0.2">
      <c r="A33" s="27"/>
      <c r="B33" s="11"/>
      <c r="C33" s="218" t="s">
        <v>27</v>
      </c>
      <c r="D33" s="219">
        <f>$J$5</f>
        <v>8.0199999999999994E-2</v>
      </c>
      <c r="E33" s="223">
        <f t="shared" ref="E33:N33" si="26">E32*$D$33</f>
        <v>0</v>
      </c>
      <c r="F33" s="279">
        <f t="shared" si="26"/>
        <v>0</v>
      </c>
      <c r="G33" s="223">
        <f t="shared" si="26"/>
        <v>0</v>
      </c>
      <c r="H33" s="279">
        <f t="shared" si="26"/>
        <v>0</v>
      </c>
      <c r="I33" s="223">
        <f t="shared" si="26"/>
        <v>0</v>
      </c>
      <c r="J33" s="279">
        <f t="shared" si="26"/>
        <v>0</v>
      </c>
      <c r="K33" s="223">
        <f t="shared" si="26"/>
        <v>0</v>
      </c>
      <c r="L33" s="279">
        <f t="shared" si="26"/>
        <v>0</v>
      </c>
      <c r="M33" s="223">
        <f t="shared" si="26"/>
        <v>0</v>
      </c>
      <c r="N33" s="279">
        <f t="shared" si="26"/>
        <v>0</v>
      </c>
      <c r="O33" s="277">
        <f t="shared" si="20"/>
        <v>0</v>
      </c>
      <c r="P33" s="280">
        <f t="shared" si="21"/>
        <v>0</v>
      </c>
    </row>
    <row r="34" spans="1:16" x14ac:dyDescent="0.2">
      <c r="A34" s="27"/>
      <c r="B34" s="28" t="s">
        <v>31</v>
      </c>
      <c r="C34" s="29" t="s">
        <v>26</v>
      </c>
      <c r="D34" s="30"/>
      <c r="E34" s="2">
        <v>0</v>
      </c>
      <c r="F34" s="114">
        <v>0</v>
      </c>
      <c r="G34" s="2">
        <f t="shared" ref="G34:N34" si="27">ROUND(E34*(1+$J$8), 0)</f>
        <v>0</v>
      </c>
      <c r="H34" s="114">
        <f t="shared" si="27"/>
        <v>0</v>
      </c>
      <c r="I34" s="2">
        <f t="shared" si="27"/>
        <v>0</v>
      </c>
      <c r="J34" s="114">
        <f t="shared" si="27"/>
        <v>0</v>
      </c>
      <c r="K34" s="2">
        <f t="shared" si="27"/>
        <v>0</v>
      </c>
      <c r="L34" s="114">
        <f t="shared" si="27"/>
        <v>0</v>
      </c>
      <c r="M34" s="2">
        <f t="shared" si="27"/>
        <v>0</v>
      </c>
      <c r="N34" s="114">
        <f t="shared" si="27"/>
        <v>0</v>
      </c>
      <c r="O34" s="105">
        <f t="shared" si="20"/>
        <v>0</v>
      </c>
      <c r="P34" s="129">
        <f t="shared" si="21"/>
        <v>0</v>
      </c>
    </row>
    <row r="35" spans="1:16" x14ac:dyDescent="0.2">
      <c r="A35" s="27"/>
      <c r="B35" s="11"/>
      <c r="C35" s="218" t="s">
        <v>27</v>
      </c>
      <c r="D35" s="219">
        <f>$J$6</f>
        <v>1E-3</v>
      </c>
      <c r="E35" s="223">
        <f t="shared" ref="E35:N35" si="28">E34*$D$35</f>
        <v>0</v>
      </c>
      <c r="F35" s="279">
        <f t="shared" si="28"/>
        <v>0</v>
      </c>
      <c r="G35" s="223">
        <f t="shared" si="28"/>
        <v>0</v>
      </c>
      <c r="H35" s="279">
        <f t="shared" si="28"/>
        <v>0</v>
      </c>
      <c r="I35" s="223">
        <f t="shared" si="28"/>
        <v>0</v>
      </c>
      <c r="J35" s="279">
        <f t="shared" si="28"/>
        <v>0</v>
      </c>
      <c r="K35" s="223">
        <f t="shared" si="28"/>
        <v>0</v>
      </c>
      <c r="L35" s="279">
        <f t="shared" si="28"/>
        <v>0</v>
      </c>
      <c r="M35" s="223">
        <f t="shared" si="28"/>
        <v>0</v>
      </c>
      <c r="N35" s="279">
        <f t="shared" si="28"/>
        <v>0</v>
      </c>
      <c r="O35" s="277">
        <f t="shared" si="20"/>
        <v>0</v>
      </c>
      <c r="P35" s="280">
        <f t="shared" si="21"/>
        <v>0</v>
      </c>
    </row>
    <row r="36" spans="1:16" x14ac:dyDescent="0.2">
      <c r="A36" s="27"/>
      <c r="B36" s="215" t="s">
        <v>92</v>
      </c>
      <c r="C36" s="29" t="s">
        <v>26</v>
      </c>
      <c r="D36" s="30"/>
      <c r="E36" s="2">
        <v>0</v>
      </c>
      <c r="F36" s="114">
        <v>0</v>
      </c>
      <c r="G36" s="2">
        <f t="shared" ref="G36:N36" si="29">ROUND(E36*(1+$J$8), 0)</f>
        <v>0</v>
      </c>
      <c r="H36" s="114">
        <f t="shared" si="29"/>
        <v>0</v>
      </c>
      <c r="I36" s="2">
        <f t="shared" si="29"/>
        <v>0</v>
      </c>
      <c r="J36" s="114">
        <f t="shared" si="29"/>
        <v>0</v>
      </c>
      <c r="K36" s="2">
        <f t="shared" si="29"/>
        <v>0</v>
      </c>
      <c r="L36" s="114">
        <f t="shared" si="29"/>
        <v>0</v>
      </c>
      <c r="M36" s="2">
        <f t="shared" si="29"/>
        <v>0</v>
      </c>
      <c r="N36" s="114">
        <f t="shared" si="29"/>
        <v>0</v>
      </c>
      <c r="O36" s="105">
        <f t="shared" si="20"/>
        <v>0</v>
      </c>
      <c r="P36" s="129">
        <f t="shared" si="21"/>
        <v>0</v>
      </c>
    </row>
    <row r="37" spans="1:16" x14ac:dyDescent="0.2">
      <c r="A37" s="27"/>
      <c r="B37" s="11"/>
      <c r="C37" s="218" t="s">
        <v>27</v>
      </c>
      <c r="D37" s="219">
        <f>$J$4</f>
        <v>0.41980000000000001</v>
      </c>
      <c r="E37" s="223">
        <f t="shared" ref="E37:N37" si="30">E36*$D$37</f>
        <v>0</v>
      </c>
      <c r="F37" s="279">
        <f t="shared" si="30"/>
        <v>0</v>
      </c>
      <c r="G37" s="223">
        <f t="shared" si="30"/>
        <v>0</v>
      </c>
      <c r="H37" s="279">
        <f t="shared" si="30"/>
        <v>0</v>
      </c>
      <c r="I37" s="223">
        <f t="shared" si="30"/>
        <v>0</v>
      </c>
      <c r="J37" s="279">
        <f t="shared" si="30"/>
        <v>0</v>
      </c>
      <c r="K37" s="223">
        <f t="shared" si="30"/>
        <v>0</v>
      </c>
      <c r="L37" s="279">
        <f t="shared" si="30"/>
        <v>0</v>
      </c>
      <c r="M37" s="223">
        <f t="shared" si="30"/>
        <v>0</v>
      </c>
      <c r="N37" s="279">
        <f t="shared" si="30"/>
        <v>0</v>
      </c>
      <c r="O37" s="277">
        <f t="shared" si="20"/>
        <v>0</v>
      </c>
      <c r="P37" s="280">
        <f t="shared" si="21"/>
        <v>0</v>
      </c>
    </row>
    <row r="38" spans="1:16" x14ac:dyDescent="0.2">
      <c r="A38" s="27"/>
      <c r="B38" s="28" t="s">
        <v>32</v>
      </c>
      <c r="C38" s="29" t="s">
        <v>26</v>
      </c>
      <c r="D38" s="30"/>
      <c r="E38" s="2">
        <v>0</v>
      </c>
      <c r="F38" s="114">
        <v>0</v>
      </c>
      <c r="G38" s="2">
        <f t="shared" ref="G38:N38" si="31">ROUND(E38*(1+$J$8), 0)</f>
        <v>0</v>
      </c>
      <c r="H38" s="114">
        <f t="shared" si="31"/>
        <v>0</v>
      </c>
      <c r="I38" s="2">
        <f t="shared" si="31"/>
        <v>0</v>
      </c>
      <c r="J38" s="114">
        <f t="shared" si="31"/>
        <v>0</v>
      </c>
      <c r="K38" s="2">
        <f t="shared" si="31"/>
        <v>0</v>
      </c>
      <c r="L38" s="114">
        <f t="shared" si="31"/>
        <v>0</v>
      </c>
      <c r="M38" s="2">
        <f t="shared" si="31"/>
        <v>0</v>
      </c>
      <c r="N38" s="114">
        <f t="shared" si="31"/>
        <v>0</v>
      </c>
      <c r="O38" s="105">
        <f t="shared" si="20"/>
        <v>0</v>
      </c>
      <c r="P38" s="129">
        <f t="shared" si="21"/>
        <v>0</v>
      </c>
    </row>
    <row r="39" spans="1:16" x14ac:dyDescent="0.2">
      <c r="A39" s="27"/>
      <c r="B39" s="11"/>
      <c r="C39" s="218" t="s">
        <v>27</v>
      </c>
      <c r="D39" s="219">
        <f>$J$7</f>
        <v>7.7499999999999999E-2</v>
      </c>
      <c r="E39" s="223">
        <f t="shared" ref="E39:N39" si="32">E38*$D$39</f>
        <v>0</v>
      </c>
      <c r="F39" s="279">
        <f t="shared" si="32"/>
        <v>0</v>
      </c>
      <c r="G39" s="223">
        <f t="shared" si="32"/>
        <v>0</v>
      </c>
      <c r="H39" s="279">
        <f t="shared" si="32"/>
        <v>0</v>
      </c>
      <c r="I39" s="223">
        <f t="shared" si="32"/>
        <v>0</v>
      </c>
      <c r="J39" s="279">
        <f t="shared" si="32"/>
        <v>0</v>
      </c>
      <c r="K39" s="223">
        <f t="shared" si="32"/>
        <v>0</v>
      </c>
      <c r="L39" s="279">
        <f t="shared" si="32"/>
        <v>0</v>
      </c>
      <c r="M39" s="223">
        <f t="shared" si="32"/>
        <v>0</v>
      </c>
      <c r="N39" s="279">
        <f t="shared" si="32"/>
        <v>0</v>
      </c>
      <c r="O39" s="277">
        <f t="shared" si="20"/>
        <v>0</v>
      </c>
      <c r="P39" s="280">
        <f t="shared" si="21"/>
        <v>0</v>
      </c>
    </row>
    <row r="40" spans="1:16" x14ac:dyDescent="0.2">
      <c r="A40" s="27"/>
      <c r="B40" s="10" t="s">
        <v>10</v>
      </c>
      <c r="C40" s="40" t="s">
        <v>26</v>
      </c>
      <c r="D40" s="7"/>
      <c r="E40" s="17">
        <f t="shared" ref="E40:N40" si="33">E28+E30+E32+E34+E36+E38</f>
        <v>0</v>
      </c>
      <c r="F40" s="115">
        <f t="shared" si="33"/>
        <v>0</v>
      </c>
      <c r="G40" s="17">
        <f t="shared" si="33"/>
        <v>0</v>
      </c>
      <c r="H40" s="115">
        <f t="shared" si="33"/>
        <v>0</v>
      </c>
      <c r="I40" s="17">
        <f t="shared" si="33"/>
        <v>0</v>
      </c>
      <c r="J40" s="115">
        <f t="shared" si="33"/>
        <v>0</v>
      </c>
      <c r="K40" s="17">
        <f t="shared" si="33"/>
        <v>0</v>
      </c>
      <c r="L40" s="115">
        <f t="shared" si="33"/>
        <v>0</v>
      </c>
      <c r="M40" s="17">
        <f t="shared" si="33"/>
        <v>0</v>
      </c>
      <c r="N40" s="115">
        <f t="shared" si="33"/>
        <v>0</v>
      </c>
      <c r="O40" s="105">
        <f t="shared" si="20"/>
        <v>0</v>
      </c>
      <c r="P40" s="129">
        <f t="shared" si="21"/>
        <v>0</v>
      </c>
    </row>
    <row r="41" spans="1:16" x14ac:dyDescent="0.2">
      <c r="A41" s="27"/>
      <c r="B41" s="28"/>
      <c r="C41" s="102" t="s">
        <v>27</v>
      </c>
      <c r="D41" s="8"/>
      <c r="E41" s="37">
        <f t="shared" ref="E41:N41" si="34">E29+E31+E33+E35+E37+E39</f>
        <v>0</v>
      </c>
      <c r="F41" s="116">
        <f t="shared" si="34"/>
        <v>0</v>
      </c>
      <c r="G41" s="37">
        <f t="shared" si="34"/>
        <v>0</v>
      </c>
      <c r="H41" s="116">
        <f t="shared" si="34"/>
        <v>0</v>
      </c>
      <c r="I41" s="37">
        <f t="shared" si="34"/>
        <v>0</v>
      </c>
      <c r="J41" s="116">
        <f t="shared" si="34"/>
        <v>0</v>
      </c>
      <c r="K41" s="37">
        <f t="shared" si="34"/>
        <v>0</v>
      </c>
      <c r="L41" s="116">
        <f t="shared" si="34"/>
        <v>0</v>
      </c>
      <c r="M41" s="37">
        <f t="shared" si="34"/>
        <v>0</v>
      </c>
      <c r="N41" s="116">
        <f t="shared" si="34"/>
        <v>0</v>
      </c>
      <c r="O41" s="106">
        <f t="shared" si="20"/>
        <v>0</v>
      </c>
      <c r="P41" s="130">
        <f t="shared" si="21"/>
        <v>0</v>
      </c>
    </row>
    <row r="42" spans="1:16" x14ac:dyDescent="0.2">
      <c r="A42" s="27"/>
      <c r="B42" s="11"/>
      <c r="C42" s="40" t="s">
        <v>0</v>
      </c>
      <c r="D42" s="34"/>
      <c r="E42" s="42">
        <f>SUM(E40:E41)</f>
        <v>0</v>
      </c>
      <c r="F42" s="117">
        <f>SUM(F40:F41)</f>
        <v>0</v>
      </c>
      <c r="G42" s="42">
        <f t="shared" ref="G42" si="35">SUM(G40:G41)</f>
        <v>0</v>
      </c>
      <c r="H42" s="117">
        <f t="shared" ref="H42" si="36">SUM(H40:H41)</f>
        <v>0</v>
      </c>
      <c r="I42" s="42">
        <f t="shared" ref="I42:N42" si="37">SUM(I40:I41)</f>
        <v>0</v>
      </c>
      <c r="J42" s="117">
        <f t="shared" si="37"/>
        <v>0</v>
      </c>
      <c r="K42" s="42">
        <f t="shared" si="37"/>
        <v>0</v>
      </c>
      <c r="L42" s="117">
        <f t="shared" si="37"/>
        <v>0</v>
      </c>
      <c r="M42" s="42">
        <f t="shared" si="37"/>
        <v>0</v>
      </c>
      <c r="N42" s="117">
        <f t="shared" si="37"/>
        <v>0</v>
      </c>
      <c r="O42" s="108">
        <f t="shared" si="20"/>
        <v>0</v>
      </c>
      <c r="P42" s="131">
        <f t="shared" si="21"/>
        <v>0</v>
      </c>
    </row>
    <row r="43" spans="1:16" ht="3" customHeight="1" x14ac:dyDescent="0.2">
      <c r="A43" s="27"/>
      <c r="B43" s="11"/>
      <c r="C43" s="34"/>
      <c r="D43" s="34"/>
      <c r="E43" s="42"/>
      <c r="F43" s="117"/>
      <c r="G43" s="42"/>
      <c r="H43" s="117"/>
      <c r="I43" s="42"/>
      <c r="J43" s="117"/>
      <c r="K43" s="42"/>
      <c r="L43" s="117"/>
      <c r="M43" s="42"/>
      <c r="N43" s="117"/>
      <c r="O43" s="108"/>
      <c r="P43" s="131"/>
    </row>
    <row r="44" spans="1:16" x14ac:dyDescent="0.2">
      <c r="A44" s="27"/>
      <c r="B44" s="10" t="s">
        <v>36</v>
      </c>
      <c r="C44" s="40" t="s">
        <v>26</v>
      </c>
      <c r="D44" s="34"/>
      <c r="E44" s="17">
        <f t="shared" ref="E44:N44" si="38">E24+E40</f>
        <v>0</v>
      </c>
      <c r="F44" s="115">
        <f t="shared" si="38"/>
        <v>0</v>
      </c>
      <c r="G44" s="17">
        <f t="shared" si="38"/>
        <v>0</v>
      </c>
      <c r="H44" s="115">
        <f t="shared" si="38"/>
        <v>0</v>
      </c>
      <c r="I44" s="17">
        <f t="shared" si="38"/>
        <v>0</v>
      </c>
      <c r="J44" s="115">
        <f t="shared" si="38"/>
        <v>0</v>
      </c>
      <c r="K44" s="17">
        <f t="shared" si="38"/>
        <v>0</v>
      </c>
      <c r="L44" s="115">
        <f t="shared" si="38"/>
        <v>0</v>
      </c>
      <c r="M44" s="17">
        <f t="shared" si="38"/>
        <v>0</v>
      </c>
      <c r="N44" s="115">
        <f t="shared" si="38"/>
        <v>0</v>
      </c>
      <c r="O44" s="105">
        <f>SUMIF($E$11:$N$11,$O$11,E44:N44)</f>
        <v>0</v>
      </c>
      <c r="P44" s="129">
        <f>SUMIF($E$11:$N$11,$P$11,E44:N44)</f>
        <v>0</v>
      </c>
    </row>
    <row r="45" spans="1:16" x14ac:dyDescent="0.2">
      <c r="A45" s="27"/>
      <c r="B45" s="46"/>
      <c r="C45" s="102" t="s">
        <v>27</v>
      </c>
      <c r="D45" s="36"/>
      <c r="E45" s="37">
        <f t="shared" ref="E45:N45" si="39">E25+E41</f>
        <v>0</v>
      </c>
      <c r="F45" s="116">
        <f t="shared" si="39"/>
        <v>0</v>
      </c>
      <c r="G45" s="37">
        <f t="shared" si="39"/>
        <v>0</v>
      </c>
      <c r="H45" s="116">
        <f t="shared" si="39"/>
        <v>0</v>
      </c>
      <c r="I45" s="37">
        <f t="shared" si="39"/>
        <v>0</v>
      </c>
      <c r="J45" s="116">
        <f t="shared" si="39"/>
        <v>0</v>
      </c>
      <c r="K45" s="37">
        <f t="shared" si="39"/>
        <v>0</v>
      </c>
      <c r="L45" s="116">
        <f t="shared" si="39"/>
        <v>0</v>
      </c>
      <c r="M45" s="37">
        <f t="shared" si="39"/>
        <v>0</v>
      </c>
      <c r="N45" s="116">
        <f t="shared" si="39"/>
        <v>0</v>
      </c>
      <c r="O45" s="106">
        <f>SUMIF($E$11:$N$11,$O$11,E45:N45)</f>
        <v>0</v>
      </c>
      <c r="P45" s="130">
        <f>SUMIF($E$11:$N$11,$P$11,E45:N45)</f>
        <v>0</v>
      </c>
    </row>
    <row r="46" spans="1:16" x14ac:dyDescent="0.2">
      <c r="A46" s="47"/>
      <c r="B46" s="11"/>
      <c r="C46" s="40" t="s">
        <v>0</v>
      </c>
      <c r="D46" s="34"/>
      <c r="E46" s="42">
        <f>SUM(E44:E45)</f>
        <v>0</v>
      </c>
      <c r="F46" s="117">
        <f>SUM(F44:F45)</f>
        <v>0</v>
      </c>
      <c r="G46" s="42">
        <f t="shared" ref="G46" si="40">SUM(G44:G45)</f>
        <v>0</v>
      </c>
      <c r="H46" s="117">
        <f t="shared" ref="H46" si="41">SUM(H44:H45)</f>
        <v>0</v>
      </c>
      <c r="I46" s="42">
        <f t="shared" ref="I46:N46" si="42">SUM(I44:I45)</f>
        <v>0</v>
      </c>
      <c r="J46" s="117">
        <f t="shared" si="42"/>
        <v>0</v>
      </c>
      <c r="K46" s="42">
        <f t="shared" si="42"/>
        <v>0</v>
      </c>
      <c r="L46" s="117">
        <f t="shared" si="42"/>
        <v>0</v>
      </c>
      <c r="M46" s="42">
        <f t="shared" si="42"/>
        <v>0</v>
      </c>
      <c r="N46" s="117">
        <f t="shared" si="42"/>
        <v>0</v>
      </c>
      <c r="O46" s="108">
        <f>SUMIF($E$11:$N$11,$O$11,E46:N46)</f>
        <v>0</v>
      </c>
      <c r="P46" s="131">
        <f>SUMIF($E$11:$N$11,$P$11,E46:N46)</f>
        <v>0</v>
      </c>
    </row>
    <row r="47" spans="1:16" ht="3.75" customHeight="1" x14ac:dyDescent="0.2">
      <c r="A47" s="27"/>
      <c r="B47" s="11"/>
      <c r="C47" s="30"/>
      <c r="D47" s="30"/>
      <c r="E47" s="17"/>
      <c r="F47" s="115"/>
      <c r="G47" s="17"/>
      <c r="H47" s="115"/>
      <c r="I47" s="17"/>
      <c r="J47" s="115"/>
      <c r="K47" s="17"/>
      <c r="L47" s="115"/>
      <c r="M47" s="17"/>
      <c r="N47" s="115"/>
      <c r="O47" s="105"/>
      <c r="P47" s="129"/>
    </row>
    <row r="48" spans="1:16" x14ac:dyDescent="0.2">
      <c r="A48" s="47" t="s">
        <v>2</v>
      </c>
      <c r="B48" s="30" t="s">
        <v>89</v>
      </c>
      <c r="C48" s="15"/>
      <c r="D48" s="30"/>
      <c r="E48" s="3">
        <v>0</v>
      </c>
      <c r="F48" s="118">
        <v>0</v>
      </c>
      <c r="G48" s="3">
        <v>0</v>
      </c>
      <c r="H48" s="118">
        <v>0</v>
      </c>
      <c r="I48" s="3">
        <v>0</v>
      </c>
      <c r="J48" s="118">
        <v>0</v>
      </c>
      <c r="K48" s="3">
        <v>0</v>
      </c>
      <c r="L48" s="118">
        <v>0</v>
      </c>
      <c r="M48" s="3">
        <v>0</v>
      </c>
      <c r="N48" s="118">
        <v>0</v>
      </c>
      <c r="O48" s="105">
        <f>SUMIF($E$11:$N$11,$O$11,E48:N48)</f>
        <v>0</v>
      </c>
      <c r="P48" s="129">
        <f>SUMIF($E$11:$N$11,$P$11,E48:N48)</f>
        <v>0</v>
      </c>
    </row>
    <row r="49" spans="1:16" x14ac:dyDescent="0.2">
      <c r="A49" s="47"/>
      <c r="B49" s="34" t="s">
        <v>37</v>
      </c>
      <c r="C49" s="15"/>
      <c r="D49" s="30"/>
      <c r="E49" s="3">
        <v>0</v>
      </c>
      <c r="F49" s="118">
        <v>0</v>
      </c>
      <c r="G49" s="3">
        <v>0</v>
      </c>
      <c r="H49" s="118">
        <v>0</v>
      </c>
      <c r="I49" s="3">
        <v>0</v>
      </c>
      <c r="J49" s="118">
        <v>0</v>
      </c>
      <c r="K49" s="3">
        <v>0</v>
      </c>
      <c r="L49" s="118">
        <v>0</v>
      </c>
      <c r="M49" s="3">
        <v>0</v>
      </c>
      <c r="N49" s="118">
        <v>0</v>
      </c>
      <c r="O49" s="105">
        <f>SUMIF($E$11:$N$11,$O$11,E49:N49)</f>
        <v>0</v>
      </c>
      <c r="P49" s="129">
        <f>SUMIF($E$11:$N$11,$P$11,E49:N49)</f>
        <v>0</v>
      </c>
    </row>
    <row r="50" spans="1:16" ht="3.75" customHeight="1" x14ac:dyDescent="0.2">
      <c r="A50" s="27"/>
      <c r="B50" s="11"/>
      <c r="C50" s="30"/>
      <c r="D50" s="30"/>
      <c r="E50" s="48"/>
      <c r="F50" s="119"/>
      <c r="G50" s="48"/>
      <c r="H50" s="119"/>
      <c r="I50" s="48"/>
      <c r="J50" s="119"/>
      <c r="K50" s="48"/>
      <c r="L50" s="119"/>
      <c r="M50" s="48"/>
      <c r="N50" s="119"/>
      <c r="O50" s="105"/>
      <c r="P50" s="129"/>
    </row>
    <row r="51" spans="1:16" x14ac:dyDescent="0.2">
      <c r="A51" s="47" t="s">
        <v>3</v>
      </c>
      <c r="B51" s="34" t="s">
        <v>14</v>
      </c>
      <c r="C51" s="15"/>
      <c r="D51" s="30"/>
      <c r="E51" s="2">
        <v>0</v>
      </c>
      <c r="F51" s="114">
        <v>0</v>
      </c>
      <c r="G51" s="2">
        <f t="shared" ref="G51:N52" si="43">ROUND(E51*(1+$J$9),0)</f>
        <v>0</v>
      </c>
      <c r="H51" s="114">
        <f t="shared" si="43"/>
        <v>0</v>
      </c>
      <c r="I51" s="2">
        <f t="shared" si="43"/>
        <v>0</v>
      </c>
      <c r="J51" s="114">
        <f t="shared" si="43"/>
        <v>0</v>
      </c>
      <c r="K51" s="2">
        <f t="shared" si="43"/>
        <v>0</v>
      </c>
      <c r="L51" s="114">
        <f t="shared" si="43"/>
        <v>0</v>
      </c>
      <c r="M51" s="2">
        <f t="shared" si="43"/>
        <v>0</v>
      </c>
      <c r="N51" s="114">
        <f t="shared" si="43"/>
        <v>0</v>
      </c>
      <c r="O51" s="105">
        <f>SUMIF($E$11:$N$11,$O$11,E51:N51)</f>
        <v>0</v>
      </c>
      <c r="P51" s="129">
        <f>SUMIF($E$11:$N$11,$P$11,E51:N51)</f>
        <v>0</v>
      </c>
    </row>
    <row r="52" spans="1:16" x14ac:dyDescent="0.2">
      <c r="A52" s="27"/>
      <c r="B52" s="34" t="s">
        <v>15</v>
      </c>
      <c r="C52" s="15"/>
      <c r="D52" s="30"/>
      <c r="E52" s="2">
        <v>0</v>
      </c>
      <c r="F52" s="114">
        <v>0</v>
      </c>
      <c r="G52" s="2">
        <f t="shared" si="43"/>
        <v>0</v>
      </c>
      <c r="H52" s="114">
        <f t="shared" si="43"/>
        <v>0</v>
      </c>
      <c r="I52" s="2">
        <f t="shared" si="43"/>
        <v>0</v>
      </c>
      <c r="J52" s="114">
        <f t="shared" si="43"/>
        <v>0</v>
      </c>
      <c r="K52" s="2">
        <f t="shared" si="43"/>
        <v>0</v>
      </c>
      <c r="L52" s="114">
        <f t="shared" si="43"/>
        <v>0</v>
      </c>
      <c r="M52" s="2">
        <f t="shared" si="43"/>
        <v>0</v>
      </c>
      <c r="N52" s="114">
        <f t="shared" si="43"/>
        <v>0</v>
      </c>
      <c r="O52" s="105">
        <f>SUMIF($E$11:$N$11,$O$11,E52:N52)</f>
        <v>0</v>
      </c>
      <c r="P52" s="129">
        <f>SUMIF($E$11:$N$11,$P$11,E52:N52)</f>
        <v>0</v>
      </c>
    </row>
    <row r="53" spans="1:16" ht="3.75" customHeight="1" x14ac:dyDescent="0.2">
      <c r="A53" s="27"/>
      <c r="B53" s="11"/>
      <c r="C53" s="30"/>
      <c r="D53" s="30"/>
      <c r="E53" s="17"/>
      <c r="F53" s="115"/>
      <c r="G53" s="17"/>
      <c r="H53" s="115"/>
      <c r="I53" s="17"/>
      <c r="J53" s="115"/>
      <c r="K53" s="17"/>
      <c r="L53" s="115"/>
      <c r="M53" s="17"/>
      <c r="N53" s="115"/>
      <c r="O53" s="105"/>
      <c r="P53" s="129"/>
    </row>
    <row r="54" spans="1:16" x14ac:dyDescent="0.2">
      <c r="A54" s="47" t="s">
        <v>4</v>
      </c>
      <c r="B54" s="28" t="s">
        <v>38</v>
      </c>
      <c r="C54" s="30"/>
      <c r="D54" s="30"/>
      <c r="E54" s="4">
        <v>0</v>
      </c>
      <c r="F54" s="120">
        <v>0</v>
      </c>
      <c r="G54" s="4">
        <f t="shared" ref="G54:N54" si="44">ROUND(E54*(1+$J$9),0)</f>
        <v>0</v>
      </c>
      <c r="H54" s="120">
        <f t="shared" si="44"/>
        <v>0</v>
      </c>
      <c r="I54" s="4">
        <f t="shared" si="44"/>
        <v>0</v>
      </c>
      <c r="J54" s="120">
        <f t="shared" si="44"/>
        <v>0</v>
      </c>
      <c r="K54" s="4">
        <f t="shared" si="44"/>
        <v>0</v>
      </c>
      <c r="L54" s="120">
        <f t="shared" si="44"/>
        <v>0</v>
      </c>
      <c r="M54" s="4">
        <f t="shared" si="44"/>
        <v>0</v>
      </c>
      <c r="N54" s="120">
        <f t="shared" si="44"/>
        <v>0</v>
      </c>
      <c r="O54" s="105">
        <f>SUMIF($E$11:$N$11,$O$11,E54:N54)</f>
        <v>0</v>
      </c>
      <c r="P54" s="129">
        <f>SUMIF($E$11:$N$11,$P$11,E54:N54)</f>
        <v>0</v>
      </c>
    </row>
    <row r="55" spans="1:16" ht="3.75" customHeight="1" x14ac:dyDescent="0.2">
      <c r="A55" s="27"/>
      <c r="B55" s="11"/>
      <c r="C55" s="30"/>
      <c r="D55" s="30"/>
      <c r="E55" s="17"/>
      <c r="F55" s="115"/>
      <c r="G55" s="17"/>
      <c r="H55" s="115"/>
      <c r="I55" s="17"/>
      <c r="J55" s="115"/>
      <c r="K55" s="17"/>
      <c r="L55" s="115"/>
      <c r="M55" s="17"/>
      <c r="N55" s="115"/>
      <c r="O55" s="105"/>
      <c r="P55" s="129"/>
    </row>
    <row r="56" spans="1:16" x14ac:dyDescent="0.2">
      <c r="A56" s="47" t="s">
        <v>5</v>
      </c>
      <c r="B56" s="34" t="s">
        <v>16</v>
      </c>
      <c r="C56" s="34"/>
      <c r="D56" s="30"/>
      <c r="E56" s="2">
        <v>0</v>
      </c>
      <c r="F56" s="114">
        <v>0</v>
      </c>
      <c r="G56" s="2">
        <f t="shared" ref="G56:N59" si="45">ROUND(E56*(1+$J$9),0)</f>
        <v>0</v>
      </c>
      <c r="H56" s="114">
        <f t="shared" si="45"/>
        <v>0</v>
      </c>
      <c r="I56" s="2">
        <f t="shared" si="45"/>
        <v>0</v>
      </c>
      <c r="J56" s="114">
        <f t="shared" si="45"/>
        <v>0</v>
      </c>
      <c r="K56" s="2">
        <f t="shared" si="45"/>
        <v>0</v>
      </c>
      <c r="L56" s="114">
        <f t="shared" si="45"/>
        <v>0</v>
      </c>
      <c r="M56" s="2">
        <f t="shared" si="45"/>
        <v>0</v>
      </c>
      <c r="N56" s="114">
        <f t="shared" si="45"/>
        <v>0</v>
      </c>
      <c r="O56" s="105">
        <f t="shared" ref="O56:O64" si="46">SUMIF($E$11:$N$11,$O$11,E56:N56)</f>
        <v>0</v>
      </c>
      <c r="P56" s="129">
        <f t="shared" ref="P56:P64" si="47">SUMIF($E$11:$N$11,$P$11,E56:N56)</f>
        <v>0</v>
      </c>
    </row>
    <row r="57" spans="1:16" x14ac:dyDescent="0.2">
      <c r="A57" s="27"/>
      <c r="B57" s="34" t="s">
        <v>17</v>
      </c>
      <c r="C57" s="34"/>
      <c r="D57" s="30"/>
      <c r="E57" s="2">
        <v>0</v>
      </c>
      <c r="F57" s="114">
        <v>0</v>
      </c>
      <c r="G57" s="2">
        <f t="shared" si="45"/>
        <v>0</v>
      </c>
      <c r="H57" s="114">
        <f t="shared" si="45"/>
        <v>0</v>
      </c>
      <c r="I57" s="2">
        <f t="shared" si="45"/>
        <v>0</v>
      </c>
      <c r="J57" s="114">
        <f t="shared" si="45"/>
        <v>0</v>
      </c>
      <c r="K57" s="2">
        <f t="shared" si="45"/>
        <v>0</v>
      </c>
      <c r="L57" s="114">
        <f t="shared" si="45"/>
        <v>0</v>
      </c>
      <c r="M57" s="2">
        <f t="shared" si="45"/>
        <v>0</v>
      </c>
      <c r="N57" s="114">
        <f t="shared" si="45"/>
        <v>0</v>
      </c>
      <c r="O57" s="105">
        <f t="shared" si="46"/>
        <v>0</v>
      </c>
      <c r="P57" s="129">
        <f t="shared" si="47"/>
        <v>0</v>
      </c>
    </row>
    <row r="58" spans="1:16" x14ac:dyDescent="0.2">
      <c r="A58" s="27"/>
      <c r="B58" s="30" t="s">
        <v>77</v>
      </c>
      <c r="C58" s="30"/>
      <c r="D58" s="30"/>
      <c r="E58" s="2">
        <v>0</v>
      </c>
      <c r="F58" s="114">
        <v>0</v>
      </c>
      <c r="G58" s="2">
        <f t="shared" si="45"/>
        <v>0</v>
      </c>
      <c r="H58" s="114">
        <f t="shared" si="45"/>
        <v>0</v>
      </c>
      <c r="I58" s="2">
        <f t="shared" si="45"/>
        <v>0</v>
      </c>
      <c r="J58" s="114">
        <f t="shared" si="45"/>
        <v>0</v>
      </c>
      <c r="K58" s="2">
        <f t="shared" si="45"/>
        <v>0</v>
      </c>
      <c r="L58" s="114">
        <f t="shared" si="45"/>
        <v>0</v>
      </c>
      <c r="M58" s="2">
        <f t="shared" si="45"/>
        <v>0</v>
      </c>
      <c r="N58" s="114">
        <f t="shared" si="45"/>
        <v>0</v>
      </c>
      <c r="O58" s="105">
        <f t="shared" si="46"/>
        <v>0</v>
      </c>
      <c r="P58" s="129">
        <f t="shared" si="47"/>
        <v>0</v>
      </c>
    </row>
    <row r="59" spans="1:16" x14ac:dyDescent="0.2">
      <c r="A59" s="27"/>
      <c r="B59" s="34" t="s">
        <v>18</v>
      </c>
      <c r="C59" s="34"/>
      <c r="D59" s="30"/>
      <c r="E59" s="2">
        <v>0</v>
      </c>
      <c r="F59" s="114">
        <v>0</v>
      </c>
      <c r="G59" s="2">
        <f t="shared" si="45"/>
        <v>0</v>
      </c>
      <c r="H59" s="114">
        <f t="shared" si="45"/>
        <v>0</v>
      </c>
      <c r="I59" s="2">
        <f t="shared" si="45"/>
        <v>0</v>
      </c>
      <c r="J59" s="114">
        <f t="shared" si="45"/>
        <v>0</v>
      </c>
      <c r="K59" s="2">
        <f t="shared" si="45"/>
        <v>0</v>
      </c>
      <c r="L59" s="114">
        <f t="shared" si="45"/>
        <v>0</v>
      </c>
      <c r="M59" s="2">
        <f t="shared" si="45"/>
        <v>0</v>
      </c>
      <c r="N59" s="114">
        <f t="shared" si="45"/>
        <v>0</v>
      </c>
      <c r="O59" s="105">
        <f t="shared" si="46"/>
        <v>0</v>
      </c>
      <c r="P59" s="129">
        <f t="shared" si="47"/>
        <v>0</v>
      </c>
    </row>
    <row r="60" spans="1:16" x14ac:dyDescent="0.2">
      <c r="A60" s="27"/>
      <c r="B60" s="30" t="s">
        <v>115</v>
      </c>
      <c r="C60" s="34"/>
      <c r="D60" s="30"/>
      <c r="E60" s="5">
        <v>0</v>
      </c>
      <c r="F60" s="121">
        <v>0</v>
      </c>
      <c r="G60" s="2">
        <v>0</v>
      </c>
      <c r="H60" s="114">
        <v>0</v>
      </c>
      <c r="I60" s="2">
        <v>0</v>
      </c>
      <c r="J60" s="114">
        <v>0</v>
      </c>
      <c r="K60" s="2">
        <v>0</v>
      </c>
      <c r="L60" s="114">
        <v>0</v>
      </c>
      <c r="M60" s="2">
        <v>0</v>
      </c>
      <c r="N60" s="114">
        <v>0</v>
      </c>
      <c r="O60" s="105">
        <f t="shared" si="46"/>
        <v>0</v>
      </c>
      <c r="P60" s="129">
        <f t="shared" si="47"/>
        <v>0</v>
      </c>
    </row>
    <row r="61" spans="1:16" x14ac:dyDescent="0.2">
      <c r="A61" s="27"/>
      <c r="B61" s="30" t="s">
        <v>108</v>
      </c>
      <c r="C61" s="34"/>
      <c r="D61" s="30"/>
      <c r="E61" s="6">
        <v>0</v>
      </c>
      <c r="F61" s="122">
        <v>0</v>
      </c>
      <c r="G61" s="4">
        <v>0</v>
      </c>
      <c r="H61" s="120">
        <v>0</v>
      </c>
      <c r="I61" s="4">
        <v>0</v>
      </c>
      <c r="J61" s="120">
        <v>0</v>
      </c>
      <c r="K61" s="4">
        <v>0</v>
      </c>
      <c r="L61" s="120">
        <v>0</v>
      </c>
      <c r="M61" s="4">
        <v>0</v>
      </c>
      <c r="N61" s="120">
        <v>0</v>
      </c>
      <c r="O61" s="105">
        <f t="shared" si="46"/>
        <v>0</v>
      </c>
      <c r="P61" s="129">
        <f t="shared" si="47"/>
        <v>0</v>
      </c>
    </row>
    <row r="62" spans="1:16" x14ac:dyDescent="0.2">
      <c r="A62" s="27"/>
      <c r="B62" s="30" t="s">
        <v>6</v>
      </c>
      <c r="C62" s="30"/>
      <c r="D62" s="30"/>
      <c r="E62" s="2">
        <v>0</v>
      </c>
      <c r="F62" s="114">
        <v>0</v>
      </c>
      <c r="G62" s="5">
        <f t="shared" ref="G62:N62" si="48">ROUND(E62*(1+$J$9),0)</f>
        <v>0</v>
      </c>
      <c r="H62" s="121">
        <f t="shared" si="48"/>
        <v>0</v>
      </c>
      <c r="I62" s="5">
        <f t="shared" si="48"/>
        <v>0</v>
      </c>
      <c r="J62" s="121">
        <f t="shared" si="48"/>
        <v>0</v>
      </c>
      <c r="K62" s="5">
        <f t="shared" si="48"/>
        <v>0</v>
      </c>
      <c r="L62" s="121">
        <f t="shared" si="48"/>
        <v>0</v>
      </c>
      <c r="M62" s="5">
        <f t="shared" si="48"/>
        <v>0</v>
      </c>
      <c r="N62" s="121">
        <f t="shared" si="48"/>
        <v>0</v>
      </c>
      <c r="O62" s="105">
        <f t="shared" si="46"/>
        <v>0</v>
      </c>
      <c r="P62" s="129">
        <f t="shared" si="47"/>
        <v>0</v>
      </c>
    </row>
    <row r="63" spans="1:16" x14ac:dyDescent="0.2">
      <c r="A63" s="27"/>
      <c r="B63" s="36" t="s">
        <v>39</v>
      </c>
      <c r="C63" s="49"/>
      <c r="D63" s="49"/>
      <c r="E63" s="9">
        <f t="shared" ref="E63:N63" si="49">ROUND($J$3*E32,0)</f>
        <v>0</v>
      </c>
      <c r="F63" s="123">
        <f t="shared" si="49"/>
        <v>0</v>
      </c>
      <c r="G63" s="9">
        <f t="shared" si="49"/>
        <v>0</v>
      </c>
      <c r="H63" s="123">
        <f t="shared" si="49"/>
        <v>0</v>
      </c>
      <c r="I63" s="9">
        <f t="shared" si="49"/>
        <v>0</v>
      </c>
      <c r="J63" s="123">
        <f t="shared" si="49"/>
        <v>0</v>
      </c>
      <c r="K63" s="9">
        <f t="shared" si="49"/>
        <v>0</v>
      </c>
      <c r="L63" s="123">
        <f t="shared" si="49"/>
        <v>0</v>
      </c>
      <c r="M63" s="9">
        <f t="shared" si="49"/>
        <v>0</v>
      </c>
      <c r="N63" s="123">
        <f t="shared" si="49"/>
        <v>0</v>
      </c>
      <c r="O63" s="106">
        <f t="shared" si="46"/>
        <v>0</v>
      </c>
      <c r="P63" s="130">
        <f t="shared" si="47"/>
        <v>0</v>
      </c>
    </row>
    <row r="64" spans="1:16" x14ac:dyDescent="0.2">
      <c r="A64" s="27"/>
      <c r="B64" s="41" t="s">
        <v>19</v>
      </c>
      <c r="C64" s="34"/>
      <c r="D64" s="30"/>
      <c r="E64" s="51">
        <f t="shared" ref="E64:N64" si="50">SUM(E56:E63)</f>
        <v>0</v>
      </c>
      <c r="F64" s="124">
        <f t="shared" si="50"/>
        <v>0</v>
      </c>
      <c r="G64" s="51">
        <f t="shared" si="50"/>
        <v>0</v>
      </c>
      <c r="H64" s="124">
        <f t="shared" si="50"/>
        <v>0</v>
      </c>
      <c r="I64" s="51">
        <f t="shared" si="50"/>
        <v>0</v>
      </c>
      <c r="J64" s="124">
        <f t="shared" si="50"/>
        <v>0</v>
      </c>
      <c r="K64" s="51">
        <f t="shared" si="50"/>
        <v>0</v>
      </c>
      <c r="L64" s="124">
        <f t="shared" si="50"/>
        <v>0</v>
      </c>
      <c r="M64" s="51">
        <f t="shared" si="50"/>
        <v>0</v>
      </c>
      <c r="N64" s="124">
        <f t="shared" si="50"/>
        <v>0</v>
      </c>
      <c r="O64" s="108">
        <f t="shared" si="46"/>
        <v>0</v>
      </c>
      <c r="P64" s="131">
        <f t="shared" si="47"/>
        <v>0</v>
      </c>
    </row>
    <row r="65" spans="1:16" ht="3.75" customHeight="1" x14ac:dyDescent="0.2">
      <c r="A65" s="27"/>
      <c r="B65" s="11"/>
      <c r="C65" s="30"/>
      <c r="D65" s="30"/>
      <c r="E65" s="17"/>
      <c r="F65" s="115"/>
      <c r="G65" s="17"/>
      <c r="H65" s="115"/>
      <c r="I65" s="17"/>
      <c r="J65" s="115"/>
      <c r="K65" s="17"/>
      <c r="L65" s="115"/>
      <c r="M65" s="17"/>
      <c r="N65" s="115"/>
      <c r="O65" s="105"/>
      <c r="P65" s="129"/>
    </row>
    <row r="66" spans="1:16" x14ac:dyDescent="0.2">
      <c r="A66" s="27" t="s">
        <v>45</v>
      </c>
      <c r="B66" s="41" t="s">
        <v>8</v>
      </c>
      <c r="C66" s="15"/>
      <c r="D66" s="34"/>
      <c r="E66" s="52">
        <f>E46+E48+E49+E51+E52+E54+E64</f>
        <v>0</v>
      </c>
      <c r="F66" s="125">
        <f>F46+F48+F49+F51+F52+F54+F64</f>
        <v>0</v>
      </c>
      <c r="G66" s="52">
        <f>G46+G48+G49+G51+G52+G54+G64</f>
        <v>0</v>
      </c>
      <c r="H66" s="125">
        <f>H46+H48+H49+H51+H52+H54+H64</f>
        <v>0</v>
      </c>
      <c r="I66" s="52">
        <f t="shared" ref="I66:N66" si="51">I46+I48+I49+I51+I52+I54+I64</f>
        <v>0</v>
      </c>
      <c r="J66" s="125">
        <f t="shared" si="51"/>
        <v>0</v>
      </c>
      <c r="K66" s="52">
        <f t="shared" si="51"/>
        <v>0</v>
      </c>
      <c r="L66" s="125">
        <f t="shared" si="51"/>
        <v>0</v>
      </c>
      <c r="M66" s="52">
        <f t="shared" si="51"/>
        <v>0</v>
      </c>
      <c r="N66" s="125">
        <f t="shared" si="51"/>
        <v>0</v>
      </c>
      <c r="O66" s="108">
        <f>SUMIF($E$11:$N$11,$O$11,E66:N66)</f>
        <v>0</v>
      </c>
      <c r="P66" s="131">
        <f>SUMIF($E$11:$N$11,$P$11,E66:N66)</f>
        <v>0</v>
      </c>
    </row>
    <row r="67" spans="1:16" x14ac:dyDescent="0.2">
      <c r="A67" s="27"/>
      <c r="B67" s="54" t="str">
        <f>IF(C3="","",IF(C3=AF4,"MTDC:","TDC:"))</f>
        <v/>
      </c>
      <c r="C67" s="53" t="s">
        <v>43</v>
      </c>
      <c r="D67" s="53"/>
      <c r="E67" s="55">
        <f>IF($C$3="",0,IF($C$3=$AF$4,E66-E48-E49-E54-E61-E63,E66-E63))</f>
        <v>0</v>
      </c>
      <c r="F67" s="126">
        <f>IF($C$3="",0,IF($C$3=$AF$4,F66-F48-F49-F54-F61-F63,F66-F63))</f>
        <v>0</v>
      </c>
      <c r="G67" s="55">
        <f t="shared" ref="G67" si="52">IF($C$3="",0,IF($C$3=$AF$4,G66-G48-G49-G54-G61-G63,G66-G63))</f>
        <v>0</v>
      </c>
      <c r="H67" s="126">
        <f t="shared" ref="H67" si="53">IF($C$3="",0,IF($C$3=$AF$4,H66-H48-H49-H54-H61-H63,H66-H63))</f>
        <v>0</v>
      </c>
      <c r="I67" s="55">
        <f t="shared" ref="I67:N67" si="54">IF($C$3="",0,IF($C$3=$AF$4,I66-I48-I49-I54-I61-I63,I66-I63))</f>
        <v>0</v>
      </c>
      <c r="J67" s="126">
        <f t="shared" si="54"/>
        <v>0</v>
      </c>
      <c r="K67" s="55">
        <f t="shared" si="54"/>
        <v>0</v>
      </c>
      <c r="L67" s="126">
        <f t="shared" si="54"/>
        <v>0</v>
      </c>
      <c r="M67" s="55">
        <f t="shared" si="54"/>
        <v>0</v>
      </c>
      <c r="N67" s="126">
        <f t="shared" si="54"/>
        <v>0</v>
      </c>
      <c r="O67" s="109">
        <f>SUMIF($E$11:$N$11,$O$11,E67:N67)</f>
        <v>0</v>
      </c>
      <c r="P67" s="132">
        <f>SUMIF($E$11:$N$11,$P$11,E67:N67)</f>
        <v>0</v>
      </c>
    </row>
    <row r="68" spans="1:16" ht="3" customHeight="1" x14ac:dyDescent="0.2">
      <c r="A68" s="27"/>
      <c r="B68" s="11"/>
      <c r="C68" s="53"/>
      <c r="D68" s="53"/>
      <c r="E68" s="55"/>
      <c r="F68" s="126"/>
      <c r="G68" s="55"/>
      <c r="H68" s="126"/>
      <c r="I68" s="55"/>
      <c r="J68" s="126"/>
      <c r="K68" s="55"/>
      <c r="L68" s="126"/>
      <c r="M68" s="55"/>
      <c r="N68" s="126"/>
      <c r="O68" s="109"/>
      <c r="P68" s="132"/>
    </row>
    <row r="69" spans="1:16" x14ac:dyDescent="0.2">
      <c r="A69" s="27" t="s">
        <v>46</v>
      </c>
      <c r="B69" s="41" t="s">
        <v>40</v>
      </c>
      <c r="C69" s="15"/>
      <c r="D69" s="34"/>
      <c r="E69" s="52">
        <f>IF(OR($C$4="TBD",$C$6="Cost Share"),0,ROUND($C$4*E67,0))</f>
        <v>0</v>
      </c>
      <c r="F69" s="125">
        <f>IF($C$5="TBD",0,ROUND($C$4*F67,0))</f>
        <v>0</v>
      </c>
      <c r="G69" s="52">
        <f>IF(OR($C$4="TBD",$C$6="Cost Share"),0,ROUND($C$4*G67,0))</f>
        <v>0</v>
      </c>
      <c r="H69" s="125">
        <f>IF($C$5="TBD",0,ROUND($C$4*H67,0))</f>
        <v>0</v>
      </c>
      <c r="I69" s="52">
        <f>IF(OR($C$4="TBD",$C$6="Cost Share"),0,ROUND($C$4*I67,0))</f>
        <v>0</v>
      </c>
      <c r="J69" s="125">
        <f>IF($C$5="TBD",0,ROUND($C$4*J67,0))</f>
        <v>0</v>
      </c>
      <c r="K69" s="52">
        <f>IF(OR($C$4="TBD",$C$6="Cost Share"),0,ROUND($C$4*K67,0))</f>
        <v>0</v>
      </c>
      <c r="L69" s="125">
        <f>IF($C$5="TBD",0,ROUND($C$4*L67,0))</f>
        <v>0</v>
      </c>
      <c r="M69" s="52">
        <f>IF(OR($C$4="TBD",Q5="Cost Share"),0,ROUND($C$4*M67,0))</f>
        <v>0</v>
      </c>
      <c r="N69" s="125">
        <f>IF($C$5="TBD",0,ROUND($C$4*N67,0))</f>
        <v>0</v>
      </c>
      <c r="O69" s="108">
        <f>SUMIF($E$11:$N$11,$O$11,E69:N69)</f>
        <v>0</v>
      </c>
      <c r="P69" s="131">
        <f>SUMIF($E$11:$N$11,$P$11,E69:N69)</f>
        <v>0</v>
      </c>
    </row>
    <row r="70" spans="1:16" x14ac:dyDescent="0.2">
      <c r="A70" s="27"/>
      <c r="B70" s="41" t="s">
        <v>64</v>
      </c>
      <c r="C70" s="15"/>
      <c r="D70" s="34"/>
      <c r="E70" s="52"/>
      <c r="F70" s="125">
        <f>IF(OR($C$4="TBD",$C$6=$AG$5),0,($J$1*(E66-E48-E49-E54-E61-E63))-($C$4*E67))</f>
        <v>0</v>
      </c>
      <c r="G70" s="52"/>
      <c r="H70" s="125">
        <f>IF(OR($C$4="TBD",$C$6=$AG$5),0,($J$1*(G66-G48-G49-G54-G61-G63))-($C$4*G67))</f>
        <v>0</v>
      </c>
      <c r="I70" s="52"/>
      <c r="J70" s="125">
        <f>IF(OR($C$4="TBD",$C$6=$AG$5),0,($J$1*(I66-I48-I49-I54-I61-I63))-($C$4*I67))</f>
        <v>0</v>
      </c>
      <c r="K70" s="52"/>
      <c r="L70" s="125">
        <f>IF(OR($C$4="TBD",$C$6=$AG$5),0,($J$1*(K66-K48-K49-K54-K61-K63))-($C$4*K67))</f>
        <v>0</v>
      </c>
      <c r="M70" s="52"/>
      <c r="N70" s="125">
        <f>IF(OR($C$4="TBD",$C$6=$AG$5),0,($J$1*(M66-M48-M49-M54-M61-M63))-($C$4*M67))</f>
        <v>0</v>
      </c>
      <c r="O70" s="107"/>
      <c r="P70" s="131">
        <f>SUMIF($E$11:$N$11,$P$11,E70:N70)</f>
        <v>0</v>
      </c>
    </row>
    <row r="71" spans="1:16" ht="3" customHeight="1" x14ac:dyDescent="0.2">
      <c r="A71" s="27"/>
      <c r="B71" s="11"/>
      <c r="C71" s="30"/>
      <c r="D71" s="30"/>
      <c r="E71" s="17"/>
      <c r="F71" s="115"/>
      <c r="G71" s="17"/>
      <c r="H71" s="115"/>
      <c r="I71" s="17"/>
      <c r="J71" s="115"/>
      <c r="K71" s="17"/>
      <c r="L71" s="115"/>
      <c r="M71" s="17"/>
      <c r="N71" s="115"/>
      <c r="O71" s="105"/>
      <c r="P71" s="129"/>
    </row>
    <row r="72" spans="1:16" ht="13.5" thickBot="1" x14ac:dyDescent="0.25">
      <c r="A72" s="57" t="s">
        <v>7</v>
      </c>
      <c r="B72" s="58" t="s">
        <v>41</v>
      </c>
      <c r="C72" s="59"/>
      <c r="D72" s="59"/>
      <c r="E72" s="60">
        <f>E69+E66</f>
        <v>0</v>
      </c>
      <c r="F72" s="127">
        <f>F69+F66+F70</f>
        <v>0</v>
      </c>
      <c r="G72" s="60">
        <f t="shared" ref="G72" si="55">G69+G66</f>
        <v>0</v>
      </c>
      <c r="H72" s="127">
        <f>H69+H66+H70</f>
        <v>0</v>
      </c>
      <c r="I72" s="60">
        <f t="shared" ref="I72:M72" si="56">I69+I66</f>
        <v>0</v>
      </c>
      <c r="J72" s="127">
        <f>J69+J66+J70</f>
        <v>0</v>
      </c>
      <c r="K72" s="60">
        <f t="shared" si="56"/>
        <v>0</v>
      </c>
      <c r="L72" s="127">
        <f>L69+L66+L70</f>
        <v>0</v>
      </c>
      <c r="M72" s="60">
        <f t="shared" si="56"/>
        <v>0</v>
      </c>
      <c r="N72" s="127">
        <f>N69+N66+N70</f>
        <v>0</v>
      </c>
      <c r="O72" s="197">
        <f>SUMIF($E$11:$N$11,$O$11,E72:N72)</f>
        <v>0</v>
      </c>
      <c r="P72" s="193">
        <f>SUMIF($E$11:$N$11,$P$11,E72:N72)</f>
        <v>0</v>
      </c>
    </row>
    <row r="73" spans="1:16" ht="12" customHeight="1" thickBot="1" x14ac:dyDescent="0.25">
      <c r="A73" s="110"/>
      <c r="B73" s="44" t="s">
        <v>113</v>
      </c>
      <c r="C73" s="14"/>
      <c r="D73" s="14"/>
      <c r="E73" s="403">
        <f>E72+F72</f>
        <v>0</v>
      </c>
      <c r="F73" s="403"/>
      <c r="G73" s="403">
        <f>G72+H72</f>
        <v>0</v>
      </c>
      <c r="H73" s="403"/>
      <c r="I73" s="403">
        <f>I72+J72</f>
        <v>0</v>
      </c>
      <c r="J73" s="403"/>
      <c r="K73" s="403">
        <f>K72+L72</f>
        <v>0</v>
      </c>
      <c r="L73" s="403"/>
      <c r="M73" s="403">
        <f>M72+N72</f>
        <v>0</v>
      </c>
      <c r="N73" s="403"/>
      <c r="O73" s="403">
        <f>O72+P72</f>
        <v>0</v>
      </c>
      <c r="P73" s="403"/>
    </row>
    <row r="74" spans="1:16" ht="12.75" customHeight="1" x14ac:dyDescent="0.2">
      <c r="A74" s="349" t="s">
        <v>75</v>
      </c>
      <c r="B74" s="62" t="s">
        <v>42</v>
      </c>
      <c r="C74" s="63"/>
      <c r="D74" s="62"/>
      <c r="E74" s="64">
        <f t="shared" ref="E74:O74" si="57">IF(E72&gt;0,E69/E66,0)</f>
        <v>0</v>
      </c>
      <c r="F74" s="64">
        <f t="shared" si="57"/>
        <v>0</v>
      </c>
      <c r="G74" s="64">
        <f t="shared" si="57"/>
        <v>0</v>
      </c>
      <c r="H74" s="64">
        <f t="shared" si="57"/>
        <v>0</v>
      </c>
      <c r="I74" s="64">
        <f t="shared" si="57"/>
        <v>0</v>
      </c>
      <c r="J74" s="64">
        <f t="shared" si="57"/>
        <v>0</v>
      </c>
      <c r="K74" s="64">
        <f t="shared" si="57"/>
        <v>0</v>
      </c>
      <c r="L74" s="64">
        <f t="shared" si="57"/>
        <v>0</v>
      </c>
      <c r="M74" s="64">
        <f t="shared" si="57"/>
        <v>0</v>
      </c>
      <c r="N74" s="64">
        <f t="shared" si="57"/>
        <v>0</v>
      </c>
      <c r="O74" s="104">
        <f t="shared" si="57"/>
        <v>0</v>
      </c>
      <c r="P74" s="71">
        <f>IF(AND(P66&gt;0,P72&gt;0),P69/P66,0)</f>
        <v>0</v>
      </c>
    </row>
    <row r="75" spans="1:16" ht="13.5" thickBot="1" x14ac:dyDescent="0.25">
      <c r="A75" s="366"/>
      <c r="B75" s="65" t="s">
        <v>54</v>
      </c>
      <c r="C75" s="66"/>
      <c r="D75" s="65"/>
      <c r="E75" s="204">
        <f>IF($C$4=$J$1,0,ROUND($J$1*(E66-E48-E49-E54-E61-E63),0)- ROUND($C$4*E67,0))</f>
        <v>0</v>
      </c>
      <c r="F75" s="204">
        <f t="shared" ref="F75:P75" si="58">IF($C$4=$J$1,0,ROUND($J$1*(F66-F48-F49-F54-F61-F63),0)- ROUND($C$4*F67,0))</f>
        <v>0</v>
      </c>
      <c r="G75" s="204">
        <f t="shared" si="58"/>
        <v>0</v>
      </c>
      <c r="H75" s="204">
        <f t="shared" si="58"/>
        <v>0</v>
      </c>
      <c r="I75" s="204">
        <f t="shared" si="58"/>
        <v>0</v>
      </c>
      <c r="J75" s="204">
        <f t="shared" si="58"/>
        <v>0</v>
      </c>
      <c r="K75" s="204">
        <f t="shared" si="58"/>
        <v>0</v>
      </c>
      <c r="L75" s="204">
        <f t="shared" si="58"/>
        <v>0</v>
      </c>
      <c r="M75" s="204">
        <f t="shared" si="58"/>
        <v>0</v>
      </c>
      <c r="N75" s="204">
        <f t="shared" si="58"/>
        <v>0</v>
      </c>
      <c r="O75" s="202">
        <f t="shared" si="58"/>
        <v>0</v>
      </c>
      <c r="P75" s="203">
        <f t="shared" si="58"/>
        <v>0</v>
      </c>
    </row>
    <row r="76" spans="1:16" x14ac:dyDescent="0.2">
      <c r="F76" s="12"/>
      <c r="G76" s="12"/>
      <c r="H76" s="12"/>
      <c r="I76" s="12"/>
    </row>
    <row r="77" spans="1:16" x14ac:dyDescent="0.2">
      <c r="F77" s="12"/>
      <c r="G77" s="12"/>
      <c r="H77" s="12"/>
      <c r="I77" s="12"/>
    </row>
  </sheetData>
  <scenarios current="5" show="1" sqref="D54">
    <scenario name="On-camp instr" locked="1" count="2" user="Grants and Contracts" comment="Created by Grants and Contracts on 6/13/96_x000a_Modified by Grants and Contracts on 6/13/96">
      <inputCells r="J1" val="0.519" numFmtId="165"/>
      <inputCells r="J3" val="0.5" numFmtId="165"/>
    </scenario>
    <scenario name="On-camp res" locked="1" count="2" user="Grants and Contracts" comment="Created by Grants and Contracts on 6/13/96_x000a_Modified by Grants and Contracts on 6/13/96">
      <inputCells r="J1" val="0.555" numFmtId="165"/>
      <inputCells r="J3" val="0.345" numFmtId="165"/>
    </scenario>
    <scenario name="On-camp - other" locked="1" count="2" user="Grants and Contracts" comment="Created by Grants and Contracts on 6/13/96_x000a_Modified by Grants and Contracts on 6/13/96">
      <inputCells r="J1" val="0.237" numFmtId="165"/>
      <inputCells r="J3" val="0.513" numFmtId="165"/>
    </scenario>
    <scenario name="Off-camp instr" locked="1" count="2" user="Grants and Contracts" comment="Created by Grants and Contracts on 6/13/96">
      <inputCells r="J1" val="0.24" numFmtId="165"/>
      <inputCells r="J3" val="0.5" numFmtId="165"/>
    </scenario>
    <scenario name="Off-camp research" locked="1" count="2" user="Grants and Contracts" comment="Created by Grants and Contracts on 6/13/96">
      <inputCells r="J1" val="0.24" numFmtId="165"/>
      <inputCells r="J3" val="0.345" numFmtId="165"/>
    </scenario>
    <scenario name="Off-camp - other" locked="1" count="2" user="Grants and Contracts" comment="Created by Grants and Contracts on 6/13/96">
      <inputCells r="J1" val="0.187" numFmtId="165"/>
      <inputCells r="J3" val="0.513" numFmtId="165"/>
    </scenario>
  </scenarios>
  <mergeCells count="22">
    <mergeCell ref="K73:L73"/>
    <mergeCell ref="M73:N73"/>
    <mergeCell ref="O73:P73"/>
    <mergeCell ref="I10:J10"/>
    <mergeCell ref="G10:H10"/>
    <mergeCell ref="G73:H73"/>
    <mergeCell ref="I73:J73"/>
    <mergeCell ref="A74:A75"/>
    <mergeCell ref="E10:F10"/>
    <mergeCell ref="C1:E1"/>
    <mergeCell ref="C2:E2"/>
    <mergeCell ref="C3:E3"/>
    <mergeCell ref="C4:E4"/>
    <mergeCell ref="C6:E6"/>
    <mergeCell ref="C5:E5"/>
    <mergeCell ref="A7:E9"/>
    <mergeCell ref="E73:F73"/>
    <mergeCell ref="Q1:V9"/>
    <mergeCell ref="Q10:Q18"/>
    <mergeCell ref="O10:P10"/>
    <mergeCell ref="M10:N10"/>
    <mergeCell ref="K10:L10"/>
  </mergeCells>
  <dataValidations xWindow="480" yWindow="326" count="10">
    <dataValidation allowBlank="1" showInputMessage="1" showErrorMessage="1" promptTitle="Notes" prompt="Add notes as necessary." sqref="A7"/>
    <dataValidation allowBlank="1" showInputMessage="1" showErrorMessage="1" promptTitle="Applied F&amp;A Rate" prompt="If appplicable, then override the Applicable F&amp;A Rate with the F&amp;A Rate to be applied to this project." sqref="C4:E4"/>
    <dataValidation type="list" allowBlank="1" showInputMessage="1" showErrorMessage="1" promptTitle="Project Activity Type" prompt="Select the Project Activity Type." sqref="C1:E1">
      <formula1>$AB$4:$AB$9</formula1>
    </dataValidation>
    <dataValidation allowBlank="1" showInputMessage="1" showErrorMessage="1" promptTitle="Note" prompt="MTDC or TDC will display based on the value selected in cell I3." sqref="B67"/>
    <dataValidation allowBlank="1" showInputMessage="1" showErrorMessage="1" promptTitle="Applicable F&amp;A Rate" prompt="This field will dislpayed after inputting Activity Type and Location" sqref="J1"/>
    <dataValidation type="list" allowBlank="1" showInputMessage="1" showErrorMessage="1" promptTitle="Project Location" prompt="Select the Project Location." sqref="C2:E2">
      <formula1>$AC$3:$AD$3</formula1>
    </dataValidation>
    <dataValidation type="list" allowBlank="1" showInputMessage="1" showErrorMessage="1" promptTitle="F&amp;A as Cost Share" prompt="Select whether Sponsor F&amp;A costs will be listed as Cost Share." sqref="C6:E6">
      <formula1>$AG$4:$AG$5</formula1>
    </dataValidation>
    <dataValidation allowBlank="1" showInputMessage="1" showErrorMessage="1" promptTitle="F&amp;A Rate for Cost Share" prompt="The F&amp;A Rate for the Cost Share column will match the F&amp;A Rate for the Sponsor column in most circumstances. However, if using an Internal Program Rate or a Waiver Rate, then use the Applicable F&amp;A Rate." sqref="C5:E5"/>
    <dataValidation type="list" allowBlank="1" showInputMessage="1" showErrorMessage="1" promptTitle="F&amp;A Cost Basis" prompt="Select the basis for the F&amp;A costs._x000a_- Full Negotiated Rate = MTDC_x000a_- Reduced Federal or State = MTDC_x000a_- Reduced Rate = TDC (including (0% or 10%)_x000a_- Industry Sponsored Clinical Trial = 26% TDC_x000a_- Non-Standard Costs Assessed F&amp;A Rate = 'Other&quot;" sqref="C3:E3">
      <formula1>$AF$4:$AF$6</formula1>
    </dataValidation>
    <dataValidation allowBlank="1" showInputMessage="1" showErrorMessage="1" promptTitle="Additional Justification" prompt="Additional Justification is required." sqref="B36"/>
  </dataValidations>
  <printOptions horizontalCentered="1"/>
  <pageMargins left="0.7" right="0.7" top="0.75" bottom="0.75" header="0.3" footer="0.3"/>
  <pageSetup scale="63" fitToWidth="0" fitToHeight="0" orientation="landscape" r:id="rId1"/>
  <headerFooter alignWithMargins="0">
    <oddHeader xml:space="preserve">&amp;L&amp;G&amp;C&amp;"Arial,Bold"&amp;12SPA Budget Template - FY19 </oddHeader>
    <oddFooter>&amp;LSPA v.20180910&amp;C&amp;A&amp;RLast Updated: &amp;D</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BA77"/>
  <sheetViews>
    <sheetView showGridLines="0" zoomScaleNormal="100" workbookViewId="0">
      <pane ySplit="9" topLeftCell="A13" activePane="bottomLeft" state="frozen"/>
      <selection activeCell="A5" sqref="A5:E9"/>
      <selection pane="bottomLeft" activeCell="C3" sqref="C3:E3"/>
    </sheetView>
  </sheetViews>
  <sheetFormatPr defaultColWidth="9.140625" defaultRowHeight="12.75" x14ac:dyDescent="0.2"/>
  <cols>
    <col min="1" max="1" width="4.85546875" style="23" customWidth="1"/>
    <col min="2" max="2" width="15.7109375" style="24" customWidth="1"/>
    <col min="3" max="3" width="7" style="25" customWidth="1"/>
    <col min="4" max="4" width="7.85546875" style="25" customWidth="1"/>
    <col min="5" max="5" width="13.28515625" style="12" customWidth="1"/>
    <col min="6" max="9" width="13.28515625" style="18" customWidth="1"/>
    <col min="10" max="10" width="13.28515625" style="67" customWidth="1"/>
    <col min="11" max="16" width="13.28515625" style="16" customWidth="1"/>
    <col min="17" max="17" width="14.5703125" style="16" customWidth="1"/>
    <col min="18" max="18" width="12.42578125" style="16" customWidth="1"/>
    <col min="19" max="19" width="12.28515625" style="16" customWidth="1"/>
    <col min="20" max="20" width="11.42578125" style="16" customWidth="1"/>
    <col min="21" max="21" width="9.7109375" style="16" customWidth="1"/>
    <col min="22" max="23" width="9.140625" style="16" hidden="1" customWidth="1"/>
    <col min="24" max="16384" width="9.140625" style="16"/>
  </cols>
  <sheetData>
    <row r="1" spans="1:53" ht="17.25" customHeight="1" x14ac:dyDescent="0.2">
      <c r="A1" s="224" t="s">
        <v>24</v>
      </c>
      <c r="B1" s="225"/>
      <c r="C1" s="351"/>
      <c r="D1" s="351"/>
      <c r="E1" s="351"/>
      <c r="F1" s="260"/>
      <c r="G1" s="260"/>
      <c r="H1" s="260"/>
      <c r="I1" s="260"/>
      <c r="J1" s="284" t="s">
        <v>63</v>
      </c>
      <c r="K1" s="285" t="s">
        <v>62</v>
      </c>
      <c r="Q1" s="405" t="s">
        <v>134</v>
      </c>
      <c r="R1" s="406"/>
      <c r="S1" s="406"/>
      <c r="T1" s="406"/>
      <c r="U1" s="406"/>
      <c r="X1" s="313"/>
    </row>
    <row r="2" spans="1:53" ht="17.25" customHeight="1" x14ac:dyDescent="0.2">
      <c r="A2" s="229" t="s">
        <v>23</v>
      </c>
      <c r="B2" s="230"/>
      <c r="C2" s="352"/>
      <c r="D2" s="352"/>
      <c r="E2" s="352"/>
      <c r="F2" s="327" t="s">
        <v>11</v>
      </c>
      <c r="G2" s="233"/>
      <c r="H2" s="233"/>
      <c r="J2" s="257" t="str">
        <f>IF(AND($C$1=$AB$4,$C$2=$AC$3),$AC$4,IF(AND($C$1=$AB$4,$C$2=$AD$3),$AD$4,IF(AND($C$1=$AB$5,$C$2=$AC$3),$AC$5,IF(AND($C$1=$AB$5,$C$2=$AD$3),$AD$5,IF(AND($C$1=$AB$6,$C$2=$AC$3),$AC$6,IF(AND($C$1=$AB$6,$C$2=$AD$3),$AD$6,"TBD"))))))</f>
        <v>TBD</v>
      </c>
      <c r="K2" s="232">
        <v>0.59899999999999998</v>
      </c>
      <c r="Q2" s="407"/>
      <c r="R2" s="408"/>
      <c r="S2" s="408"/>
      <c r="T2" s="408"/>
      <c r="U2" s="408"/>
      <c r="X2" s="313"/>
    </row>
    <row r="3" spans="1:53" ht="17.25" customHeight="1" x14ac:dyDescent="0.2">
      <c r="A3" s="229" t="s">
        <v>44</v>
      </c>
      <c r="B3" s="230"/>
      <c r="C3" s="352"/>
      <c r="D3" s="352"/>
      <c r="E3" s="352"/>
      <c r="F3" s="327" t="s">
        <v>12</v>
      </c>
      <c r="G3" s="233"/>
      <c r="H3" s="233"/>
      <c r="I3" s="233"/>
      <c r="J3" s="257">
        <v>0.64</v>
      </c>
      <c r="K3" s="232">
        <v>0.42</v>
      </c>
      <c r="Q3" s="407"/>
      <c r="R3" s="408"/>
      <c r="S3" s="408"/>
      <c r="T3" s="408"/>
      <c r="U3" s="408"/>
      <c r="X3" s="313"/>
      <c r="AB3" s="19"/>
      <c r="AC3" s="16" t="s">
        <v>20</v>
      </c>
      <c r="AD3" s="16" t="s">
        <v>21</v>
      </c>
      <c r="AF3" s="20" t="s">
        <v>33</v>
      </c>
      <c r="AG3" s="20"/>
    </row>
    <row r="4" spans="1:53" ht="17.25" customHeight="1" thickBot="1" x14ac:dyDescent="0.25">
      <c r="A4" s="229" t="s">
        <v>25</v>
      </c>
      <c r="B4" s="230"/>
      <c r="C4" s="352" t="str">
        <f>$J$2</f>
        <v>TBD</v>
      </c>
      <c r="D4" s="352"/>
      <c r="E4" s="352"/>
      <c r="F4" s="327" t="s">
        <v>13</v>
      </c>
      <c r="G4" s="233"/>
      <c r="H4" s="233"/>
      <c r="I4" s="233"/>
      <c r="J4" s="257">
        <v>0.41980000000000001</v>
      </c>
      <c r="K4" s="232">
        <v>0.35149999999999998</v>
      </c>
      <c r="Q4" s="407"/>
      <c r="R4" s="408"/>
      <c r="S4" s="408"/>
      <c r="T4" s="408"/>
      <c r="U4" s="408"/>
      <c r="X4" s="313"/>
      <c r="AB4" s="16" t="s">
        <v>82</v>
      </c>
      <c r="AC4" s="21">
        <v>0.58599999999999997</v>
      </c>
      <c r="AD4" s="21">
        <v>0.26</v>
      </c>
      <c r="AF4" s="22" t="s">
        <v>34</v>
      </c>
      <c r="AG4" s="22"/>
    </row>
    <row r="5" spans="1:53" ht="17.25" customHeight="1" x14ac:dyDescent="0.2">
      <c r="A5" s="354" t="s">
        <v>106</v>
      </c>
      <c r="B5" s="355"/>
      <c r="C5" s="355"/>
      <c r="D5" s="355"/>
      <c r="E5" s="356"/>
      <c r="F5" s="327" t="s">
        <v>56</v>
      </c>
      <c r="G5" s="233"/>
      <c r="H5" s="233"/>
      <c r="I5" s="233"/>
      <c r="J5" s="257">
        <v>8.0199999999999994E-2</v>
      </c>
      <c r="K5" s="232">
        <v>3.56E-2</v>
      </c>
      <c r="Q5" s="407"/>
      <c r="R5" s="408"/>
      <c r="S5" s="408"/>
      <c r="T5" s="408"/>
      <c r="U5" s="408"/>
      <c r="X5" s="313"/>
      <c r="AB5" s="16" t="s">
        <v>83</v>
      </c>
      <c r="AC5" s="21">
        <v>0.45800000000000002</v>
      </c>
      <c r="AD5" s="21">
        <v>0.26</v>
      </c>
      <c r="AF5" s="22" t="s">
        <v>35</v>
      </c>
      <c r="AG5" s="22"/>
    </row>
    <row r="6" spans="1:53" ht="17.25" customHeight="1" x14ac:dyDescent="0.2">
      <c r="A6" s="357"/>
      <c r="B6" s="358"/>
      <c r="C6" s="358"/>
      <c r="D6" s="358"/>
      <c r="E6" s="359"/>
      <c r="F6" s="327" t="s">
        <v>61</v>
      </c>
      <c r="G6" s="233"/>
      <c r="H6" s="233"/>
      <c r="I6" s="233"/>
      <c r="J6" s="258">
        <v>1E-3</v>
      </c>
      <c r="K6" s="234">
        <v>5.0000000000000001E-4</v>
      </c>
      <c r="Q6" s="407"/>
      <c r="R6" s="408"/>
      <c r="S6" s="408"/>
      <c r="T6" s="408"/>
      <c r="U6" s="408"/>
      <c r="X6" s="313"/>
      <c r="AB6" s="16" t="s">
        <v>22</v>
      </c>
      <c r="AC6" s="21">
        <v>0.31900000000000001</v>
      </c>
      <c r="AD6" s="21">
        <v>0.23599999999999999</v>
      </c>
      <c r="AF6" s="22" t="s">
        <v>84</v>
      </c>
    </row>
    <row r="7" spans="1:53" ht="17.25" customHeight="1" x14ac:dyDescent="0.2">
      <c r="A7" s="357"/>
      <c r="B7" s="358"/>
      <c r="C7" s="358"/>
      <c r="D7" s="358"/>
      <c r="E7" s="359"/>
      <c r="F7" s="327" t="s">
        <v>57</v>
      </c>
      <c r="G7" s="233"/>
      <c r="H7" s="233"/>
      <c r="I7" s="233"/>
      <c r="J7" s="257">
        <v>7.7499999999999999E-2</v>
      </c>
      <c r="K7" s="232">
        <v>7.6999999999999999E-2</v>
      </c>
      <c r="Q7" s="407"/>
      <c r="R7" s="408"/>
      <c r="S7" s="408"/>
      <c r="T7" s="408"/>
      <c r="U7" s="408"/>
      <c r="X7" s="313"/>
      <c r="AB7" s="213" t="s">
        <v>85</v>
      </c>
      <c r="AC7" s="21">
        <v>0</v>
      </c>
      <c r="AD7" s="21">
        <v>0</v>
      </c>
    </row>
    <row r="8" spans="1:53" ht="17.25" customHeight="1" x14ac:dyDescent="0.2">
      <c r="A8" s="357"/>
      <c r="B8" s="358"/>
      <c r="C8" s="358"/>
      <c r="D8" s="358"/>
      <c r="E8" s="359"/>
      <c r="F8" s="327" t="s">
        <v>48</v>
      </c>
      <c r="G8" s="233"/>
      <c r="H8" s="233"/>
      <c r="I8" s="233"/>
      <c r="J8" s="257">
        <v>0.03</v>
      </c>
      <c r="K8" s="232"/>
      <c r="Q8" s="407"/>
      <c r="R8" s="408"/>
      <c r="S8" s="408"/>
      <c r="T8" s="408"/>
      <c r="U8" s="408"/>
      <c r="X8" s="313"/>
      <c r="AB8" s="213" t="s">
        <v>86</v>
      </c>
      <c r="AC8" s="21"/>
      <c r="AD8" s="21"/>
    </row>
    <row r="9" spans="1:53" ht="17.25" customHeight="1" thickBot="1" x14ac:dyDescent="0.25">
      <c r="A9" s="360"/>
      <c r="B9" s="361"/>
      <c r="C9" s="361"/>
      <c r="D9" s="361"/>
      <c r="E9" s="362"/>
      <c r="F9" s="336" t="s">
        <v>49</v>
      </c>
      <c r="G9" s="235"/>
      <c r="H9" s="236"/>
      <c r="I9" s="237"/>
      <c r="J9" s="259">
        <v>0.04</v>
      </c>
      <c r="K9" s="238"/>
      <c r="Q9" s="409"/>
      <c r="R9" s="410"/>
      <c r="S9" s="410"/>
      <c r="T9" s="410"/>
      <c r="U9" s="410"/>
      <c r="X9" s="313"/>
      <c r="AB9" s="213" t="s">
        <v>87</v>
      </c>
    </row>
    <row r="10" spans="1:53" s="26" customFormat="1" ht="15" x14ac:dyDescent="0.35">
      <c r="A10" s="27"/>
      <c r="B10" s="11"/>
      <c r="C10" s="103"/>
      <c r="D10" s="103"/>
      <c r="E10" s="400" t="s">
        <v>98</v>
      </c>
      <c r="F10" s="400"/>
      <c r="G10" s="404" t="s">
        <v>99</v>
      </c>
      <c r="H10" s="404"/>
      <c r="I10" s="404" t="s">
        <v>100</v>
      </c>
      <c r="J10" s="404"/>
      <c r="K10" s="399" t="s">
        <v>101</v>
      </c>
      <c r="L10" s="404"/>
      <c r="M10" s="404" t="s">
        <v>102</v>
      </c>
      <c r="N10" s="404"/>
      <c r="O10" s="414" t="s">
        <v>0</v>
      </c>
      <c r="P10" s="415"/>
      <c r="Q10" s="405" t="s">
        <v>123</v>
      </c>
      <c r="R10" s="406"/>
      <c r="S10" s="406"/>
      <c r="T10" s="406"/>
      <c r="U10" s="406"/>
      <c r="V10" s="406"/>
      <c r="W10" s="411"/>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row>
    <row r="11" spans="1:53" s="26" customFormat="1" x14ac:dyDescent="0.2">
      <c r="A11" s="27"/>
      <c r="B11" s="11"/>
      <c r="C11" s="103"/>
      <c r="D11" s="103"/>
      <c r="E11" s="194" t="s">
        <v>63</v>
      </c>
      <c r="F11" s="133" t="s">
        <v>62</v>
      </c>
      <c r="G11" s="194" t="s">
        <v>63</v>
      </c>
      <c r="H11" s="133" t="s">
        <v>62</v>
      </c>
      <c r="I11" s="194" t="s">
        <v>63</v>
      </c>
      <c r="J11" s="133" t="s">
        <v>62</v>
      </c>
      <c r="K11" s="194" t="s">
        <v>63</v>
      </c>
      <c r="L11" s="133" t="s">
        <v>62</v>
      </c>
      <c r="M11" s="194" t="s">
        <v>63</v>
      </c>
      <c r="N11" s="133" t="s">
        <v>62</v>
      </c>
      <c r="O11" s="111" t="s">
        <v>63</v>
      </c>
      <c r="P11" s="149" t="s">
        <v>62</v>
      </c>
      <c r="Q11" s="407"/>
      <c r="R11" s="408"/>
      <c r="S11" s="408"/>
      <c r="T11" s="408"/>
      <c r="U11" s="408"/>
      <c r="V11" s="408"/>
      <c r="W11" s="412"/>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row>
    <row r="12" spans="1:53" x14ac:dyDescent="0.2">
      <c r="A12" s="27" t="s">
        <v>1</v>
      </c>
      <c r="B12" s="215" t="s">
        <v>97</v>
      </c>
      <c r="C12" s="29" t="s">
        <v>26</v>
      </c>
      <c r="D12" s="30"/>
      <c r="E12" s="1">
        <v>0</v>
      </c>
      <c r="F12" s="134">
        <v>0</v>
      </c>
      <c r="G12" s="2">
        <f t="shared" ref="G12:N12" si="0">ROUND(E12*(1+$J$8), 0)</f>
        <v>0</v>
      </c>
      <c r="H12" s="135">
        <f t="shared" si="0"/>
        <v>0</v>
      </c>
      <c r="I12" s="2">
        <f t="shared" si="0"/>
        <v>0</v>
      </c>
      <c r="J12" s="135">
        <f t="shared" si="0"/>
        <v>0</v>
      </c>
      <c r="K12" s="2">
        <f t="shared" si="0"/>
        <v>0</v>
      </c>
      <c r="L12" s="135">
        <f t="shared" si="0"/>
        <v>0</v>
      </c>
      <c r="M12" s="2">
        <f t="shared" si="0"/>
        <v>0</v>
      </c>
      <c r="N12" s="135">
        <f t="shared" si="0"/>
        <v>0</v>
      </c>
      <c r="O12" s="105">
        <f t="shared" ref="O12:O23" si="1">SUMIF($E$11:$N$11,$O$11,E12:N12)</f>
        <v>0</v>
      </c>
      <c r="P12" s="150">
        <f t="shared" ref="P12:P23" si="2">SUMIF($E$11:$N$11,$P$11,E12:N12)</f>
        <v>0</v>
      </c>
      <c r="Q12" s="407"/>
      <c r="R12" s="408"/>
      <c r="S12" s="408"/>
      <c r="T12" s="408"/>
      <c r="U12" s="408"/>
      <c r="V12" s="408"/>
      <c r="W12" s="412"/>
    </row>
    <row r="13" spans="1:53" x14ac:dyDescent="0.2">
      <c r="A13" s="27"/>
      <c r="B13" s="11"/>
      <c r="C13" s="218" t="s">
        <v>27</v>
      </c>
      <c r="D13" s="219">
        <f>$J$4</f>
        <v>0.41980000000000001</v>
      </c>
      <c r="E13" s="263">
        <f t="shared" ref="E13:M13" si="3">E12*$D$13</f>
        <v>0</v>
      </c>
      <c r="F13" s="287">
        <f>F12*$K$4</f>
        <v>0</v>
      </c>
      <c r="G13" s="263">
        <f t="shared" si="3"/>
        <v>0</v>
      </c>
      <c r="H13" s="287">
        <f>H12*$K$4</f>
        <v>0</v>
      </c>
      <c r="I13" s="263">
        <f t="shared" si="3"/>
        <v>0</v>
      </c>
      <c r="J13" s="287">
        <f>J12*$K$4</f>
        <v>0</v>
      </c>
      <c r="K13" s="263">
        <f t="shared" si="3"/>
        <v>0</v>
      </c>
      <c r="L13" s="287">
        <f>L12*$K$4</f>
        <v>0</v>
      </c>
      <c r="M13" s="263">
        <f t="shared" si="3"/>
        <v>0</v>
      </c>
      <c r="N13" s="287">
        <f>N12*$K$4</f>
        <v>0</v>
      </c>
      <c r="O13" s="277">
        <f t="shared" si="1"/>
        <v>0</v>
      </c>
      <c r="P13" s="286">
        <f t="shared" si="2"/>
        <v>0</v>
      </c>
      <c r="Q13" s="407"/>
      <c r="R13" s="408"/>
      <c r="S13" s="408"/>
      <c r="T13" s="408"/>
      <c r="U13" s="408"/>
      <c r="V13" s="408"/>
      <c r="W13" s="412"/>
    </row>
    <row r="14" spans="1:53" x14ac:dyDescent="0.2">
      <c r="A14" s="27"/>
      <c r="B14" s="215" t="s">
        <v>93</v>
      </c>
      <c r="C14" s="29" t="s">
        <v>26</v>
      </c>
      <c r="D14" s="30"/>
      <c r="E14" s="2">
        <v>0</v>
      </c>
      <c r="F14" s="135">
        <v>0</v>
      </c>
      <c r="G14" s="2">
        <f t="shared" ref="G14:N14" si="4">ROUND(E14*(1+$J$8), 0)</f>
        <v>0</v>
      </c>
      <c r="H14" s="135">
        <f t="shared" si="4"/>
        <v>0</v>
      </c>
      <c r="I14" s="2">
        <f t="shared" si="4"/>
        <v>0</v>
      </c>
      <c r="J14" s="135">
        <f t="shared" si="4"/>
        <v>0</v>
      </c>
      <c r="K14" s="2">
        <f t="shared" si="4"/>
        <v>0</v>
      </c>
      <c r="L14" s="135">
        <f t="shared" si="4"/>
        <v>0</v>
      </c>
      <c r="M14" s="2">
        <f t="shared" si="4"/>
        <v>0</v>
      </c>
      <c r="N14" s="135">
        <f t="shared" si="4"/>
        <v>0</v>
      </c>
      <c r="O14" s="105">
        <f t="shared" si="1"/>
        <v>0</v>
      </c>
      <c r="P14" s="150">
        <f t="shared" si="2"/>
        <v>0</v>
      </c>
      <c r="Q14" s="407"/>
      <c r="R14" s="408"/>
      <c r="S14" s="408"/>
      <c r="T14" s="408"/>
      <c r="U14" s="408"/>
      <c r="V14" s="408"/>
      <c r="W14" s="412"/>
    </row>
    <row r="15" spans="1:53" x14ac:dyDescent="0.2">
      <c r="A15" s="27"/>
      <c r="B15" s="11"/>
      <c r="C15" s="218" t="s">
        <v>27</v>
      </c>
      <c r="D15" s="219">
        <f>$J$4</f>
        <v>0.41980000000000001</v>
      </c>
      <c r="E15" s="223">
        <f t="shared" ref="E15:M15" si="5">E14*$D$15</f>
        <v>0</v>
      </c>
      <c r="F15" s="287">
        <f>F14*$K$4</f>
        <v>0</v>
      </c>
      <c r="G15" s="223">
        <f t="shared" si="5"/>
        <v>0</v>
      </c>
      <c r="H15" s="287">
        <f>H14*$K$4</f>
        <v>0</v>
      </c>
      <c r="I15" s="223">
        <f t="shared" si="5"/>
        <v>0</v>
      </c>
      <c r="J15" s="287">
        <f>J14*$K$4</f>
        <v>0</v>
      </c>
      <c r="K15" s="223">
        <f t="shared" si="5"/>
        <v>0</v>
      </c>
      <c r="L15" s="287">
        <f>L14*$K$4</f>
        <v>0</v>
      </c>
      <c r="M15" s="223">
        <f t="shared" si="5"/>
        <v>0</v>
      </c>
      <c r="N15" s="287">
        <f>N14*$K$4</f>
        <v>0</v>
      </c>
      <c r="O15" s="277">
        <f t="shared" si="1"/>
        <v>0</v>
      </c>
      <c r="P15" s="286">
        <f t="shared" si="2"/>
        <v>0</v>
      </c>
      <c r="Q15" s="407"/>
      <c r="R15" s="408"/>
      <c r="S15" s="408"/>
      <c r="T15" s="408"/>
      <c r="U15" s="408"/>
      <c r="V15" s="408"/>
      <c r="W15" s="412"/>
    </row>
    <row r="16" spans="1:53" x14ac:dyDescent="0.2">
      <c r="A16" s="27"/>
      <c r="B16" s="215" t="s">
        <v>94</v>
      </c>
      <c r="C16" s="29" t="s">
        <v>26</v>
      </c>
      <c r="D16" s="30"/>
      <c r="E16" s="2">
        <v>0</v>
      </c>
      <c r="F16" s="135">
        <v>0</v>
      </c>
      <c r="G16" s="2">
        <f t="shared" ref="G16:N16" si="6">ROUND(E16*(1+$J$8), 0)</f>
        <v>0</v>
      </c>
      <c r="H16" s="135">
        <f t="shared" si="6"/>
        <v>0</v>
      </c>
      <c r="I16" s="2">
        <f t="shared" si="6"/>
        <v>0</v>
      </c>
      <c r="J16" s="135">
        <f t="shared" si="6"/>
        <v>0</v>
      </c>
      <c r="K16" s="2">
        <f t="shared" si="6"/>
        <v>0</v>
      </c>
      <c r="L16" s="135">
        <f t="shared" si="6"/>
        <v>0</v>
      </c>
      <c r="M16" s="2">
        <f t="shared" si="6"/>
        <v>0</v>
      </c>
      <c r="N16" s="135">
        <f t="shared" si="6"/>
        <v>0</v>
      </c>
      <c r="O16" s="105">
        <f t="shared" si="1"/>
        <v>0</v>
      </c>
      <c r="P16" s="150">
        <f t="shared" si="2"/>
        <v>0</v>
      </c>
      <c r="Q16" s="407"/>
      <c r="R16" s="408"/>
      <c r="S16" s="408"/>
      <c r="T16" s="408"/>
      <c r="U16" s="408"/>
      <c r="V16" s="408"/>
      <c r="W16" s="412"/>
    </row>
    <row r="17" spans="1:53" x14ac:dyDescent="0.2">
      <c r="A17" s="27"/>
      <c r="B17" s="11"/>
      <c r="C17" s="218" t="s">
        <v>27</v>
      </c>
      <c r="D17" s="219">
        <f>$J$4</f>
        <v>0.41980000000000001</v>
      </c>
      <c r="E17" s="223">
        <f t="shared" ref="E17:M17" si="7">E16*$D$17</f>
        <v>0</v>
      </c>
      <c r="F17" s="287">
        <f>F16*$K$4</f>
        <v>0</v>
      </c>
      <c r="G17" s="223">
        <f t="shared" si="7"/>
        <v>0</v>
      </c>
      <c r="H17" s="287">
        <f>H16*$K$4</f>
        <v>0</v>
      </c>
      <c r="I17" s="223">
        <f t="shared" si="7"/>
        <v>0</v>
      </c>
      <c r="J17" s="287">
        <f>J16*$K$4</f>
        <v>0</v>
      </c>
      <c r="K17" s="223">
        <f t="shared" si="7"/>
        <v>0</v>
      </c>
      <c r="L17" s="287">
        <f>L16*$K$4</f>
        <v>0</v>
      </c>
      <c r="M17" s="223">
        <f t="shared" si="7"/>
        <v>0</v>
      </c>
      <c r="N17" s="287">
        <f>N16*$K$4</f>
        <v>0</v>
      </c>
      <c r="O17" s="277">
        <f t="shared" si="1"/>
        <v>0</v>
      </c>
      <c r="P17" s="286">
        <f t="shared" si="2"/>
        <v>0</v>
      </c>
      <c r="Q17" s="407"/>
      <c r="R17" s="408"/>
      <c r="S17" s="408"/>
      <c r="T17" s="408"/>
      <c r="U17" s="408"/>
      <c r="V17" s="408"/>
      <c r="W17" s="412"/>
    </row>
    <row r="18" spans="1:53" ht="13.5" thickBot="1" x14ac:dyDescent="0.25">
      <c r="A18" s="27"/>
      <c r="B18" s="215" t="s">
        <v>95</v>
      </c>
      <c r="C18" s="29" t="s">
        <v>26</v>
      </c>
      <c r="D18" s="30"/>
      <c r="E18" s="2">
        <v>0</v>
      </c>
      <c r="F18" s="135">
        <v>0</v>
      </c>
      <c r="G18" s="2">
        <f t="shared" ref="G18:N18" si="8">ROUND(E18*(1+$J$8), 0)</f>
        <v>0</v>
      </c>
      <c r="H18" s="135">
        <f t="shared" si="8"/>
        <v>0</v>
      </c>
      <c r="I18" s="2">
        <f t="shared" si="8"/>
        <v>0</v>
      </c>
      <c r="J18" s="135">
        <f t="shared" si="8"/>
        <v>0</v>
      </c>
      <c r="K18" s="2">
        <f t="shared" si="8"/>
        <v>0</v>
      </c>
      <c r="L18" s="135">
        <f t="shared" si="8"/>
        <v>0</v>
      </c>
      <c r="M18" s="2">
        <f t="shared" si="8"/>
        <v>0</v>
      </c>
      <c r="N18" s="135">
        <f t="shared" si="8"/>
        <v>0</v>
      </c>
      <c r="O18" s="105">
        <f t="shared" si="1"/>
        <v>0</v>
      </c>
      <c r="P18" s="150">
        <f t="shared" si="2"/>
        <v>0</v>
      </c>
      <c r="Q18" s="409"/>
      <c r="R18" s="410"/>
      <c r="S18" s="410"/>
      <c r="T18" s="410"/>
      <c r="U18" s="410"/>
      <c r="V18" s="410"/>
      <c r="W18" s="413"/>
    </row>
    <row r="19" spans="1:53" ht="12.75" customHeight="1" x14ac:dyDescent="0.2">
      <c r="A19" s="27"/>
      <c r="B19" s="11"/>
      <c r="C19" s="218" t="s">
        <v>27</v>
      </c>
      <c r="D19" s="219">
        <f>$J$4</f>
        <v>0.41980000000000001</v>
      </c>
      <c r="E19" s="223">
        <f t="shared" ref="E19:M19" si="9">E18*$D$19</f>
        <v>0</v>
      </c>
      <c r="F19" s="287">
        <f>F18*$K$4</f>
        <v>0</v>
      </c>
      <c r="G19" s="223">
        <f t="shared" si="9"/>
        <v>0</v>
      </c>
      <c r="H19" s="287">
        <f>H18*$K$4</f>
        <v>0</v>
      </c>
      <c r="I19" s="223">
        <f t="shared" si="9"/>
        <v>0</v>
      </c>
      <c r="J19" s="287">
        <f>J18*$K$4</f>
        <v>0</v>
      </c>
      <c r="K19" s="223">
        <f t="shared" si="9"/>
        <v>0</v>
      </c>
      <c r="L19" s="287">
        <f>L18*$K$4</f>
        <v>0</v>
      </c>
      <c r="M19" s="223">
        <f t="shared" si="9"/>
        <v>0</v>
      </c>
      <c r="N19" s="287">
        <f>N18*$K$4</f>
        <v>0</v>
      </c>
      <c r="O19" s="277">
        <f t="shared" si="1"/>
        <v>0</v>
      </c>
      <c r="P19" s="286">
        <f t="shared" si="2"/>
        <v>0</v>
      </c>
    </row>
    <row r="20" spans="1:53" ht="12.75" customHeight="1" x14ac:dyDescent="0.2">
      <c r="A20" s="27"/>
      <c r="B20" s="215" t="s">
        <v>96</v>
      </c>
      <c r="C20" s="29" t="s">
        <v>26</v>
      </c>
      <c r="D20" s="30"/>
      <c r="E20" s="2">
        <v>0</v>
      </c>
      <c r="F20" s="135">
        <v>0</v>
      </c>
      <c r="G20" s="2">
        <f t="shared" ref="G20:N20" si="10">ROUND(E20*(1+$J$8), 0)</f>
        <v>0</v>
      </c>
      <c r="H20" s="135">
        <f t="shared" si="10"/>
        <v>0</v>
      </c>
      <c r="I20" s="2">
        <f t="shared" si="10"/>
        <v>0</v>
      </c>
      <c r="J20" s="135">
        <f t="shared" si="10"/>
        <v>0</v>
      </c>
      <c r="K20" s="2">
        <f t="shared" si="10"/>
        <v>0</v>
      </c>
      <c r="L20" s="135">
        <f t="shared" si="10"/>
        <v>0</v>
      </c>
      <c r="M20" s="2">
        <f t="shared" si="10"/>
        <v>0</v>
      </c>
      <c r="N20" s="135">
        <f t="shared" si="10"/>
        <v>0</v>
      </c>
      <c r="O20" s="105">
        <f t="shared" si="1"/>
        <v>0</v>
      </c>
      <c r="P20" s="150">
        <f t="shared" si="2"/>
        <v>0</v>
      </c>
    </row>
    <row r="21" spans="1:53" ht="12.75" customHeight="1" x14ac:dyDescent="0.2">
      <c r="A21" s="27"/>
      <c r="B21" s="11"/>
      <c r="C21" s="218" t="s">
        <v>27</v>
      </c>
      <c r="D21" s="219">
        <f>$J$4</f>
        <v>0.41980000000000001</v>
      </c>
      <c r="E21" s="223">
        <f t="shared" ref="E21:M21" si="11">E20*$D$21</f>
        <v>0</v>
      </c>
      <c r="F21" s="287">
        <f>F20*$K$4</f>
        <v>0</v>
      </c>
      <c r="G21" s="223">
        <f t="shared" si="11"/>
        <v>0</v>
      </c>
      <c r="H21" s="287">
        <f>H20*$K$4</f>
        <v>0</v>
      </c>
      <c r="I21" s="223">
        <f t="shared" si="11"/>
        <v>0</v>
      </c>
      <c r="J21" s="287">
        <f>J20*$K$4</f>
        <v>0</v>
      </c>
      <c r="K21" s="223">
        <f t="shared" si="11"/>
        <v>0</v>
      </c>
      <c r="L21" s="287">
        <f>L20*$K$4</f>
        <v>0</v>
      </c>
      <c r="M21" s="223">
        <f t="shared" si="11"/>
        <v>0</v>
      </c>
      <c r="N21" s="287">
        <f>N20*$K$4</f>
        <v>0</v>
      </c>
      <c r="O21" s="277">
        <f t="shared" si="1"/>
        <v>0</v>
      </c>
      <c r="P21" s="286">
        <f t="shared" si="2"/>
        <v>0</v>
      </c>
    </row>
    <row r="22" spans="1:53" ht="12.75" customHeight="1" x14ac:dyDescent="0.2">
      <c r="A22" s="27"/>
      <c r="B22" s="28" t="s">
        <v>28</v>
      </c>
      <c r="C22" s="29" t="s">
        <v>26</v>
      </c>
      <c r="D22" s="30"/>
      <c r="E22" s="2">
        <v>0</v>
      </c>
      <c r="F22" s="135">
        <v>0</v>
      </c>
      <c r="G22" s="2">
        <f t="shared" ref="G22:N22" si="12">ROUND(E22*(1+$J$8), 0)</f>
        <v>0</v>
      </c>
      <c r="H22" s="135">
        <f t="shared" si="12"/>
        <v>0</v>
      </c>
      <c r="I22" s="2">
        <f t="shared" si="12"/>
        <v>0</v>
      </c>
      <c r="J22" s="135">
        <f t="shared" si="12"/>
        <v>0</v>
      </c>
      <c r="K22" s="2">
        <f t="shared" si="12"/>
        <v>0</v>
      </c>
      <c r="L22" s="135">
        <f t="shared" si="12"/>
        <v>0</v>
      </c>
      <c r="M22" s="2">
        <f t="shared" si="12"/>
        <v>0</v>
      </c>
      <c r="N22" s="135">
        <f t="shared" si="12"/>
        <v>0</v>
      </c>
      <c r="O22" s="105">
        <f t="shared" si="1"/>
        <v>0</v>
      </c>
      <c r="P22" s="150">
        <f t="shared" si="2"/>
        <v>0</v>
      </c>
    </row>
    <row r="23" spans="1:53" ht="12.75" customHeight="1" x14ac:dyDescent="0.2">
      <c r="A23" s="27"/>
      <c r="B23" s="11"/>
      <c r="C23" s="218" t="s">
        <v>27</v>
      </c>
      <c r="D23" s="219">
        <f>$J$4</f>
        <v>0.41980000000000001</v>
      </c>
      <c r="E23" s="223">
        <f t="shared" ref="E23:M23" si="13">E22*$D$23</f>
        <v>0</v>
      </c>
      <c r="F23" s="287">
        <f>F22*$K$4</f>
        <v>0</v>
      </c>
      <c r="G23" s="223">
        <f t="shared" si="13"/>
        <v>0</v>
      </c>
      <c r="H23" s="287">
        <f>H22*$K$4</f>
        <v>0</v>
      </c>
      <c r="I23" s="223">
        <f t="shared" si="13"/>
        <v>0</v>
      </c>
      <c r="J23" s="287">
        <f>J22*$K$4</f>
        <v>0</v>
      </c>
      <c r="K23" s="223">
        <f t="shared" si="13"/>
        <v>0</v>
      </c>
      <c r="L23" s="287">
        <f>L22*$K$4</f>
        <v>0</v>
      </c>
      <c r="M23" s="223">
        <f t="shared" si="13"/>
        <v>0</v>
      </c>
      <c r="N23" s="287">
        <f>N22*$K$4</f>
        <v>0</v>
      </c>
      <c r="O23" s="277">
        <f t="shared" si="1"/>
        <v>0</v>
      </c>
      <c r="P23" s="286">
        <f t="shared" si="2"/>
        <v>0</v>
      </c>
    </row>
    <row r="24" spans="1:53" ht="4.5" customHeight="1" x14ac:dyDescent="0.2">
      <c r="A24" s="27"/>
      <c r="B24" s="11"/>
      <c r="C24" s="34"/>
      <c r="D24" s="7"/>
      <c r="E24" s="17"/>
      <c r="F24" s="136"/>
      <c r="G24" s="17"/>
      <c r="H24" s="136"/>
      <c r="I24" s="17"/>
      <c r="J24" s="136"/>
      <c r="K24" s="17"/>
      <c r="L24" s="136"/>
      <c r="M24" s="17"/>
      <c r="N24" s="136"/>
      <c r="O24" s="105"/>
      <c r="P24" s="150"/>
    </row>
    <row r="25" spans="1:53" ht="11.25" customHeight="1" x14ac:dyDescent="0.2">
      <c r="A25" s="27"/>
      <c r="B25" s="10" t="s">
        <v>9</v>
      </c>
      <c r="C25" s="40" t="s">
        <v>26</v>
      </c>
      <c r="D25" s="7"/>
      <c r="E25" s="17">
        <f t="shared" ref="E25:N25" si="14">E12+E14+E16+E18+E20+E22</f>
        <v>0</v>
      </c>
      <c r="F25" s="136">
        <f t="shared" si="14"/>
        <v>0</v>
      </c>
      <c r="G25" s="17">
        <f t="shared" si="14"/>
        <v>0</v>
      </c>
      <c r="H25" s="136">
        <f t="shared" si="14"/>
        <v>0</v>
      </c>
      <c r="I25" s="17">
        <f t="shared" si="14"/>
        <v>0</v>
      </c>
      <c r="J25" s="136">
        <f t="shared" si="14"/>
        <v>0</v>
      </c>
      <c r="K25" s="17">
        <f t="shared" si="14"/>
        <v>0</v>
      </c>
      <c r="L25" s="136">
        <f t="shared" si="14"/>
        <v>0</v>
      </c>
      <c r="M25" s="17">
        <f t="shared" si="14"/>
        <v>0</v>
      </c>
      <c r="N25" s="136">
        <f t="shared" si="14"/>
        <v>0</v>
      </c>
      <c r="O25" s="105">
        <f>SUMIF($E$11:$N$11,$O$11,E25:N25)</f>
        <v>0</v>
      </c>
      <c r="P25" s="150">
        <f>SUMIF($E$11:$N$11,$P$11,E25:N25)</f>
        <v>0</v>
      </c>
    </row>
    <row r="26" spans="1:53" s="25" customFormat="1" ht="12.75" customHeight="1" x14ac:dyDescent="0.2">
      <c r="A26" s="35"/>
      <c r="B26" s="13"/>
      <c r="C26" s="102" t="s">
        <v>27</v>
      </c>
      <c r="D26" s="36"/>
      <c r="E26" s="37">
        <f t="shared" ref="E26:N26" si="15">E13+E15+E17+E19+E21+E23</f>
        <v>0</v>
      </c>
      <c r="F26" s="137">
        <f t="shared" si="15"/>
        <v>0</v>
      </c>
      <c r="G26" s="37">
        <f t="shared" si="15"/>
        <v>0</v>
      </c>
      <c r="H26" s="137">
        <f t="shared" si="15"/>
        <v>0</v>
      </c>
      <c r="I26" s="37">
        <f t="shared" si="15"/>
        <v>0</v>
      </c>
      <c r="J26" s="137">
        <f t="shared" si="15"/>
        <v>0</v>
      </c>
      <c r="K26" s="37">
        <f t="shared" si="15"/>
        <v>0</v>
      </c>
      <c r="L26" s="137">
        <f t="shared" si="15"/>
        <v>0</v>
      </c>
      <c r="M26" s="37">
        <f t="shared" si="15"/>
        <v>0</v>
      </c>
      <c r="N26" s="137">
        <f t="shared" si="15"/>
        <v>0</v>
      </c>
      <c r="O26" s="106">
        <f>SUMIF($E$11:$N$11,$O$11,E26:N26)</f>
        <v>0</v>
      </c>
      <c r="P26" s="151">
        <f>SUMIF($E$11:$N$11,$P$11,E26:N26)</f>
        <v>0</v>
      </c>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row>
    <row r="27" spans="1:53" s="25" customFormat="1" ht="12" customHeight="1" x14ac:dyDescent="0.2">
      <c r="A27" s="35"/>
      <c r="B27" s="13"/>
      <c r="C27" s="40" t="s">
        <v>0</v>
      </c>
      <c r="D27" s="41"/>
      <c r="E27" s="42">
        <f>SUM(E25:E26)</f>
        <v>0</v>
      </c>
      <c r="F27" s="138">
        <f>SUM(F25:F26)</f>
        <v>0</v>
      </c>
      <c r="G27" s="42">
        <f t="shared" ref="G27:N27" si="16">SUM(G25:G26)</f>
        <v>0</v>
      </c>
      <c r="H27" s="138">
        <f t="shared" si="16"/>
        <v>0</v>
      </c>
      <c r="I27" s="42">
        <f t="shared" si="16"/>
        <v>0</v>
      </c>
      <c r="J27" s="138">
        <f t="shared" si="16"/>
        <v>0</v>
      </c>
      <c r="K27" s="42">
        <f t="shared" si="16"/>
        <v>0</v>
      </c>
      <c r="L27" s="138">
        <f t="shared" si="16"/>
        <v>0</v>
      </c>
      <c r="M27" s="42">
        <f t="shared" si="16"/>
        <v>0</v>
      </c>
      <c r="N27" s="138">
        <f t="shared" si="16"/>
        <v>0</v>
      </c>
      <c r="O27" s="108">
        <f>SUMIF($E$11:$N$11,$O$11,E27:N27)</f>
        <v>0</v>
      </c>
      <c r="P27" s="152">
        <f>SUMIF($E$11:$N$11,$P$11,E27:N27)</f>
        <v>0</v>
      </c>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row>
    <row r="28" spans="1:53" ht="3" customHeight="1" x14ac:dyDescent="0.2">
      <c r="A28" s="27"/>
      <c r="B28" s="11"/>
      <c r="C28" s="44"/>
      <c r="D28" s="44"/>
      <c r="E28" s="17"/>
      <c r="F28" s="136"/>
      <c r="G28" s="17"/>
      <c r="H28" s="136"/>
      <c r="I28" s="17"/>
      <c r="J28" s="136"/>
      <c r="K28" s="17"/>
      <c r="L28" s="136"/>
      <c r="M28" s="17"/>
      <c r="N28" s="136"/>
      <c r="O28" s="105"/>
      <c r="P28" s="150"/>
    </row>
    <row r="29" spans="1:53" x14ac:dyDescent="0.2">
      <c r="A29" s="27"/>
      <c r="B29" s="28" t="s">
        <v>29</v>
      </c>
      <c r="C29" s="29" t="s">
        <v>26</v>
      </c>
      <c r="D29" s="30"/>
      <c r="E29" s="2">
        <v>0</v>
      </c>
      <c r="F29" s="135">
        <v>0</v>
      </c>
      <c r="G29" s="2">
        <f t="shared" ref="G29:N29" si="17">ROUND(E29*(1+$J$8), 0)</f>
        <v>0</v>
      </c>
      <c r="H29" s="135">
        <f t="shared" si="17"/>
        <v>0</v>
      </c>
      <c r="I29" s="2">
        <f t="shared" si="17"/>
        <v>0</v>
      </c>
      <c r="J29" s="135">
        <f t="shared" si="17"/>
        <v>0</v>
      </c>
      <c r="K29" s="2">
        <f t="shared" si="17"/>
        <v>0</v>
      </c>
      <c r="L29" s="135">
        <f t="shared" si="17"/>
        <v>0</v>
      </c>
      <c r="M29" s="2">
        <f t="shared" si="17"/>
        <v>0</v>
      </c>
      <c r="N29" s="135">
        <f t="shared" si="17"/>
        <v>0</v>
      </c>
      <c r="O29" s="105">
        <f t="shared" ref="O29:O43" si="18">SUMIF($E$11:$N$11,$O$11,E29:N29)</f>
        <v>0</v>
      </c>
      <c r="P29" s="150">
        <f t="shared" ref="P29:P43" si="19">SUMIF($E$11:$N$11,$P$11,E29:N29)</f>
        <v>0</v>
      </c>
    </row>
    <row r="30" spans="1:53" x14ac:dyDescent="0.2">
      <c r="A30" s="27"/>
      <c r="B30" s="11"/>
      <c r="C30" s="218" t="s">
        <v>27</v>
      </c>
      <c r="D30" s="219">
        <f>$J$4</f>
        <v>0.41980000000000001</v>
      </c>
      <c r="E30" s="223">
        <f t="shared" ref="E30:M30" si="20">E29*$D$30</f>
        <v>0</v>
      </c>
      <c r="F30" s="287">
        <f>F29*$K$4</f>
        <v>0</v>
      </c>
      <c r="G30" s="223">
        <f t="shared" si="20"/>
        <v>0</v>
      </c>
      <c r="H30" s="287">
        <f>H29*$K$4</f>
        <v>0</v>
      </c>
      <c r="I30" s="223">
        <f t="shared" si="20"/>
        <v>0</v>
      </c>
      <c r="J30" s="287">
        <f>J29*$K$4</f>
        <v>0</v>
      </c>
      <c r="K30" s="223">
        <f t="shared" si="20"/>
        <v>0</v>
      </c>
      <c r="L30" s="287">
        <f>L29*$K$4</f>
        <v>0</v>
      </c>
      <c r="M30" s="223">
        <f t="shared" si="20"/>
        <v>0</v>
      </c>
      <c r="N30" s="287">
        <f>N29*$K$4</f>
        <v>0</v>
      </c>
      <c r="O30" s="277">
        <f t="shared" si="18"/>
        <v>0</v>
      </c>
      <c r="P30" s="286">
        <f t="shared" si="19"/>
        <v>0</v>
      </c>
    </row>
    <row r="31" spans="1:53" x14ac:dyDescent="0.2">
      <c r="A31" s="27"/>
      <c r="B31" s="28" t="s">
        <v>30</v>
      </c>
      <c r="C31" s="29" t="s">
        <v>26</v>
      </c>
      <c r="D31" s="30"/>
      <c r="E31" s="2">
        <v>0</v>
      </c>
      <c r="F31" s="135">
        <v>0</v>
      </c>
      <c r="G31" s="2">
        <f t="shared" ref="G31:N31" si="21">ROUND(E31*(1+$J$8), 0)</f>
        <v>0</v>
      </c>
      <c r="H31" s="135">
        <f t="shared" si="21"/>
        <v>0</v>
      </c>
      <c r="I31" s="2">
        <f t="shared" si="21"/>
        <v>0</v>
      </c>
      <c r="J31" s="135">
        <f t="shared" si="21"/>
        <v>0</v>
      </c>
      <c r="K31" s="2">
        <f t="shared" si="21"/>
        <v>0</v>
      </c>
      <c r="L31" s="135">
        <f t="shared" si="21"/>
        <v>0</v>
      </c>
      <c r="M31" s="2">
        <f t="shared" si="21"/>
        <v>0</v>
      </c>
      <c r="N31" s="135">
        <f t="shared" si="21"/>
        <v>0</v>
      </c>
      <c r="O31" s="105">
        <f t="shared" si="18"/>
        <v>0</v>
      </c>
      <c r="P31" s="150">
        <f t="shared" si="19"/>
        <v>0</v>
      </c>
    </row>
    <row r="32" spans="1:53" x14ac:dyDescent="0.2">
      <c r="A32" s="27"/>
      <c r="B32" s="11"/>
      <c r="C32" s="218" t="s">
        <v>27</v>
      </c>
      <c r="D32" s="219">
        <f>$J$4</f>
        <v>0.41980000000000001</v>
      </c>
      <c r="E32" s="223">
        <f t="shared" ref="E32:M32" si="22">E31*$D$32</f>
        <v>0</v>
      </c>
      <c r="F32" s="287">
        <f>F31*$K$4</f>
        <v>0</v>
      </c>
      <c r="G32" s="223">
        <f t="shared" si="22"/>
        <v>0</v>
      </c>
      <c r="H32" s="287">
        <f>H31*$K$4</f>
        <v>0</v>
      </c>
      <c r="I32" s="223">
        <f t="shared" si="22"/>
        <v>0</v>
      </c>
      <c r="J32" s="287">
        <f>J31*$K$4</f>
        <v>0</v>
      </c>
      <c r="K32" s="223">
        <f t="shared" si="22"/>
        <v>0</v>
      </c>
      <c r="L32" s="287">
        <f>L31*$K$4</f>
        <v>0</v>
      </c>
      <c r="M32" s="223">
        <f t="shared" si="22"/>
        <v>0</v>
      </c>
      <c r="N32" s="287">
        <f>N31*$K$4</f>
        <v>0</v>
      </c>
      <c r="O32" s="277">
        <f t="shared" si="18"/>
        <v>0</v>
      </c>
      <c r="P32" s="286">
        <f t="shared" si="19"/>
        <v>0</v>
      </c>
    </row>
    <row r="33" spans="1:16" x14ac:dyDescent="0.2">
      <c r="A33" s="27"/>
      <c r="B33" s="28" t="s">
        <v>55</v>
      </c>
      <c r="C33" s="29" t="s">
        <v>26</v>
      </c>
      <c r="D33" s="30"/>
      <c r="E33" s="2">
        <v>0</v>
      </c>
      <c r="F33" s="135">
        <v>0</v>
      </c>
      <c r="G33" s="2">
        <f t="shared" ref="G33:N33" si="23">ROUND(E33*(1+$J$8), 0)</f>
        <v>0</v>
      </c>
      <c r="H33" s="135">
        <f t="shared" si="23"/>
        <v>0</v>
      </c>
      <c r="I33" s="2">
        <f t="shared" si="23"/>
        <v>0</v>
      </c>
      <c r="J33" s="135">
        <f t="shared" si="23"/>
        <v>0</v>
      </c>
      <c r="K33" s="2">
        <f t="shared" si="23"/>
        <v>0</v>
      </c>
      <c r="L33" s="135">
        <f t="shared" si="23"/>
        <v>0</v>
      </c>
      <c r="M33" s="2">
        <f t="shared" si="23"/>
        <v>0</v>
      </c>
      <c r="N33" s="135">
        <f t="shared" si="23"/>
        <v>0</v>
      </c>
      <c r="O33" s="105">
        <f t="shared" si="18"/>
        <v>0</v>
      </c>
      <c r="P33" s="150">
        <f t="shared" si="19"/>
        <v>0</v>
      </c>
    </row>
    <row r="34" spans="1:16" x14ac:dyDescent="0.2">
      <c r="A34" s="27"/>
      <c r="B34" s="11"/>
      <c r="C34" s="218" t="s">
        <v>27</v>
      </c>
      <c r="D34" s="219">
        <f>$J$5</f>
        <v>8.0199999999999994E-2</v>
      </c>
      <c r="E34" s="223">
        <f t="shared" ref="E34:M34" si="24">E33*$D$34</f>
        <v>0</v>
      </c>
      <c r="F34" s="288">
        <f>F33*$K$5</f>
        <v>0</v>
      </c>
      <c r="G34" s="223">
        <f t="shared" si="24"/>
        <v>0</v>
      </c>
      <c r="H34" s="288">
        <f>H33*$K$5</f>
        <v>0</v>
      </c>
      <c r="I34" s="223">
        <f t="shared" si="24"/>
        <v>0</v>
      </c>
      <c r="J34" s="288">
        <f>J33*$K$5</f>
        <v>0</v>
      </c>
      <c r="K34" s="223">
        <f t="shared" si="24"/>
        <v>0</v>
      </c>
      <c r="L34" s="288">
        <f>L33*$K$5</f>
        <v>0</v>
      </c>
      <c r="M34" s="223">
        <f t="shared" si="24"/>
        <v>0</v>
      </c>
      <c r="N34" s="288">
        <f>N33*$K$5</f>
        <v>0</v>
      </c>
      <c r="O34" s="277">
        <f t="shared" si="18"/>
        <v>0</v>
      </c>
      <c r="P34" s="286">
        <f t="shared" si="19"/>
        <v>0</v>
      </c>
    </row>
    <row r="35" spans="1:16" x14ac:dyDescent="0.2">
      <c r="A35" s="27"/>
      <c r="B35" s="28" t="s">
        <v>31</v>
      </c>
      <c r="C35" s="29" t="s">
        <v>26</v>
      </c>
      <c r="D35" s="30"/>
      <c r="E35" s="2">
        <v>0</v>
      </c>
      <c r="F35" s="135">
        <v>0</v>
      </c>
      <c r="G35" s="2">
        <f t="shared" ref="G35:N35" si="25">ROUND(E35*(1+$J$8), 0)</f>
        <v>0</v>
      </c>
      <c r="H35" s="135">
        <f t="shared" si="25"/>
        <v>0</v>
      </c>
      <c r="I35" s="2">
        <f t="shared" si="25"/>
        <v>0</v>
      </c>
      <c r="J35" s="135">
        <f t="shared" si="25"/>
        <v>0</v>
      </c>
      <c r="K35" s="2">
        <f t="shared" si="25"/>
        <v>0</v>
      </c>
      <c r="L35" s="135">
        <f t="shared" si="25"/>
        <v>0</v>
      </c>
      <c r="M35" s="2">
        <f t="shared" si="25"/>
        <v>0</v>
      </c>
      <c r="N35" s="135">
        <f t="shared" si="25"/>
        <v>0</v>
      </c>
      <c r="O35" s="105">
        <f t="shared" si="18"/>
        <v>0</v>
      </c>
      <c r="P35" s="150">
        <f t="shared" si="19"/>
        <v>0</v>
      </c>
    </row>
    <row r="36" spans="1:16" x14ac:dyDescent="0.2">
      <c r="A36" s="27"/>
      <c r="B36" s="11"/>
      <c r="C36" s="218" t="s">
        <v>27</v>
      </c>
      <c r="D36" s="219">
        <f>$J$6</f>
        <v>1E-3</v>
      </c>
      <c r="E36" s="223">
        <f t="shared" ref="E36:M36" si="26">E35*$D$36</f>
        <v>0</v>
      </c>
      <c r="F36" s="288">
        <f>F35*$K$6</f>
        <v>0</v>
      </c>
      <c r="G36" s="223">
        <f t="shared" si="26"/>
        <v>0</v>
      </c>
      <c r="H36" s="288">
        <f>H35*$K$6</f>
        <v>0</v>
      </c>
      <c r="I36" s="223">
        <f t="shared" si="26"/>
        <v>0</v>
      </c>
      <c r="J36" s="288">
        <f>J35*$K$6</f>
        <v>0</v>
      </c>
      <c r="K36" s="223">
        <f t="shared" si="26"/>
        <v>0</v>
      </c>
      <c r="L36" s="288">
        <f>L35*$K$6</f>
        <v>0</v>
      </c>
      <c r="M36" s="223">
        <f t="shared" si="26"/>
        <v>0</v>
      </c>
      <c r="N36" s="288">
        <f>N35*$K$6</f>
        <v>0</v>
      </c>
      <c r="O36" s="277">
        <f t="shared" si="18"/>
        <v>0</v>
      </c>
      <c r="P36" s="286">
        <f t="shared" si="19"/>
        <v>0</v>
      </c>
    </row>
    <row r="37" spans="1:16" x14ac:dyDescent="0.2">
      <c r="A37" s="27"/>
      <c r="B37" s="215" t="s">
        <v>92</v>
      </c>
      <c r="C37" s="29" t="s">
        <v>26</v>
      </c>
      <c r="D37" s="30"/>
      <c r="E37" s="2">
        <v>0</v>
      </c>
      <c r="F37" s="135">
        <v>0</v>
      </c>
      <c r="G37" s="2">
        <f t="shared" ref="G37:N37" si="27">ROUND(E37*(1+$J$8), 0)</f>
        <v>0</v>
      </c>
      <c r="H37" s="135">
        <f t="shared" si="27"/>
        <v>0</v>
      </c>
      <c r="I37" s="2">
        <f t="shared" si="27"/>
        <v>0</v>
      </c>
      <c r="J37" s="135">
        <f t="shared" si="27"/>
        <v>0</v>
      </c>
      <c r="K37" s="2">
        <f t="shared" si="27"/>
        <v>0</v>
      </c>
      <c r="L37" s="135">
        <f t="shared" si="27"/>
        <v>0</v>
      </c>
      <c r="M37" s="2">
        <f t="shared" si="27"/>
        <v>0</v>
      </c>
      <c r="N37" s="135">
        <f t="shared" si="27"/>
        <v>0</v>
      </c>
      <c r="O37" s="105">
        <f t="shared" si="18"/>
        <v>0</v>
      </c>
      <c r="P37" s="150">
        <f t="shared" si="19"/>
        <v>0</v>
      </c>
    </row>
    <row r="38" spans="1:16" x14ac:dyDescent="0.2">
      <c r="A38" s="27"/>
      <c r="B38" s="11"/>
      <c r="C38" s="218" t="s">
        <v>27</v>
      </c>
      <c r="D38" s="219">
        <f>$J$4</f>
        <v>0.41980000000000001</v>
      </c>
      <c r="E38" s="223">
        <f t="shared" ref="E38:M38" si="28">E37*$D$38</f>
        <v>0</v>
      </c>
      <c r="F38" s="288">
        <f>F37*$K$4</f>
        <v>0</v>
      </c>
      <c r="G38" s="223">
        <f t="shared" si="28"/>
        <v>0</v>
      </c>
      <c r="H38" s="288">
        <f>H37*$K$4</f>
        <v>0</v>
      </c>
      <c r="I38" s="223">
        <f t="shared" si="28"/>
        <v>0</v>
      </c>
      <c r="J38" s="288">
        <f>J37*$K$4</f>
        <v>0</v>
      </c>
      <c r="K38" s="223">
        <f t="shared" si="28"/>
        <v>0</v>
      </c>
      <c r="L38" s="288">
        <f>L37*$K$4</f>
        <v>0</v>
      </c>
      <c r="M38" s="223">
        <f t="shared" si="28"/>
        <v>0</v>
      </c>
      <c r="N38" s="288">
        <f>N37*$K$4</f>
        <v>0</v>
      </c>
      <c r="O38" s="277">
        <f t="shared" si="18"/>
        <v>0</v>
      </c>
      <c r="P38" s="286">
        <f t="shared" si="19"/>
        <v>0</v>
      </c>
    </row>
    <row r="39" spans="1:16" x14ac:dyDescent="0.2">
      <c r="A39" s="27"/>
      <c r="B39" s="28" t="s">
        <v>32</v>
      </c>
      <c r="C39" s="242" t="s">
        <v>26</v>
      </c>
      <c r="D39" s="30"/>
      <c r="E39" s="2">
        <v>0</v>
      </c>
      <c r="F39" s="135">
        <v>0</v>
      </c>
      <c r="G39" s="2">
        <f t="shared" ref="G39:N39" si="29">ROUND(E39*(1+$J$8), 0)</f>
        <v>0</v>
      </c>
      <c r="H39" s="135">
        <f t="shared" si="29"/>
        <v>0</v>
      </c>
      <c r="I39" s="2">
        <f t="shared" si="29"/>
        <v>0</v>
      </c>
      <c r="J39" s="135">
        <f t="shared" si="29"/>
        <v>0</v>
      </c>
      <c r="K39" s="2">
        <f t="shared" si="29"/>
        <v>0</v>
      </c>
      <c r="L39" s="135">
        <f t="shared" si="29"/>
        <v>0</v>
      </c>
      <c r="M39" s="2">
        <f t="shared" si="29"/>
        <v>0</v>
      </c>
      <c r="N39" s="135">
        <f t="shared" si="29"/>
        <v>0</v>
      </c>
      <c r="O39" s="105">
        <f t="shared" si="18"/>
        <v>0</v>
      </c>
      <c r="P39" s="150">
        <f t="shared" si="19"/>
        <v>0</v>
      </c>
    </row>
    <row r="40" spans="1:16" x14ac:dyDescent="0.2">
      <c r="A40" s="27"/>
      <c r="B40" s="11"/>
      <c r="C40" s="218" t="s">
        <v>27</v>
      </c>
      <c r="D40" s="219">
        <f>$J$7</f>
        <v>7.7499999999999999E-2</v>
      </c>
      <c r="E40" s="223">
        <f t="shared" ref="E40:M40" si="30">E39*$D$40</f>
        <v>0</v>
      </c>
      <c r="F40" s="288">
        <f>F39*$K$7</f>
        <v>0</v>
      </c>
      <c r="G40" s="223">
        <f t="shared" si="30"/>
        <v>0</v>
      </c>
      <c r="H40" s="288">
        <f>H39*$K$7</f>
        <v>0</v>
      </c>
      <c r="I40" s="223">
        <f t="shared" si="30"/>
        <v>0</v>
      </c>
      <c r="J40" s="288">
        <f>J39*$K$7</f>
        <v>0</v>
      </c>
      <c r="K40" s="223">
        <f t="shared" si="30"/>
        <v>0</v>
      </c>
      <c r="L40" s="288">
        <f>L39*$K$7</f>
        <v>0</v>
      </c>
      <c r="M40" s="223">
        <f t="shared" si="30"/>
        <v>0</v>
      </c>
      <c r="N40" s="288">
        <f>N39*$K$7</f>
        <v>0</v>
      </c>
      <c r="O40" s="277">
        <f t="shared" si="18"/>
        <v>0</v>
      </c>
      <c r="P40" s="286">
        <f t="shared" si="19"/>
        <v>0</v>
      </c>
    </row>
    <row r="41" spans="1:16" x14ac:dyDescent="0.2">
      <c r="A41" s="27"/>
      <c r="B41" s="10" t="s">
        <v>10</v>
      </c>
      <c r="C41" s="40" t="s">
        <v>26</v>
      </c>
      <c r="D41" s="7"/>
      <c r="E41" s="17">
        <f t="shared" ref="E41:N41" si="31">E29+E31+E33+E35+E37+E39</f>
        <v>0</v>
      </c>
      <c r="F41" s="136">
        <f t="shared" si="31"/>
        <v>0</v>
      </c>
      <c r="G41" s="17">
        <f t="shared" si="31"/>
        <v>0</v>
      </c>
      <c r="H41" s="136">
        <f t="shared" si="31"/>
        <v>0</v>
      </c>
      <c r="I41" s="17">
        <f t="shared" si="31"/>
        <v>0</v>
      </c>
      <c r="J41" s="136">
        <f t="shared" si="31"/>
        <v>0</v>
      </c>
      <c r="K41" s="17">
        <f t="shared" si="31"/>
        <v>0</v>
      </c>
      <c r="L41" s="136">
        <f t="shared" si="31"/>
        <v>0</v>
      </c>
      <c r="M41" s="17">
        <f t="shared" si="31"/>
        <v>0</v>
      </c>
      <c r="N41" s="136">
        <f t="shared" si="31"/>
        <v>0</v>
      </c>
      <c r="O41" s="105">
        <f t="shared" si="18"/>
        <v>0</v>
      </c>
      <c r="P41" s="150">
        <f t="shared" si="19"/>
        <v>0</v>
      </c>
    </row>
    <row r="42" spans="1:16" x14ac:dyDescent="0.2">
      <c r="A42" s="27"/>
      <c r="B42" s="28"/>
      <c r="C42" s="102" t="s">
        <v>27</v>
      </c>
      <c r="D42" s="8"/>
      <c r="E42" s="37">
        <f t="shared" ref="E42:N42" si="32">E30+E32+E34+E36+E38+E40</f>
        <v>0</v>
      </c>
      <c r="F42" s="137">
        <f t="shared" si="32"/>
        <v>0</v>
      </c>
      <c r="G42" s="37">
        <f t="shared" si="32"/>
        <v>0</v>
      </c>
      <c r="H42" s="137">
        <f t="shared" si="32"/>
        <v>0</v>
      </c>
      <c r="I42" s="37">
        <f t="shared" si="32"/>
        <v>0</v>
      </c>
      <c r="J42" s="137">
        <f t="shared" si="32"/>
        <v>0</v>
      </c>
      <c r="K42" s="37">
        <f t="shared" si="32"/>
        <v>0</v>
      </c>
      <c r="L42" s="137">
        <f t="shared" si="32"/>
        <v>0</v>
      </c>
      <c r="M42" s="37">
        <f t="shared" si="32"/>
        <v>0</v>
      </c>
      <c r="N42" s="137">
        <f t="shared" si="32"/>
        <v>0</v>
      </c>
      <c r="O42" s="106">
        <f t="shared" si="18"/>
        <v>0</v>
      </c>
      <c r="P42" s="151">
        <f t="shared" si="19"/>
        <v>0</v>
      </c>
    </row>
    <row r="43" spans="1:16" x14ac:dyDescent="0.2">
      <c r="A43" s="27"/>
      <c r="B43" s="11"/>
      <c r="C43" s="40" t="s">
        <v>0</v>
      </c>
      <c r="D43" s="34"/>
      <c r="E43" s="42">
        <f>SUM(E41:E42)</f>
        <v>0</v>
      </c>
      <c r="F43" s="138">
        <f>SUM(F41:F42)</f>
        <v>0</v>
      </c>
      <c r="G43" s="42">
        <f t="shared" ref="G43:N43" si="33">SUM(G41:G42)</f>
        <v>0</v>
      </c>
      <c r="H43" s="138">
        <f t="shared" si="33"/>
        <v>0</v>
      </c>
      <c r="I43" s="42">
        <f t="shared" si="33"/>
        <v>0</v>
      </c>
      <c r="J43" s="138">
        <f t="shared" si="33"/>
        <v>0</v>
      </c>
      <c r="K43" s="42">
        <f t="shared" si="33"/>
        <v>0</v>
      </c>
      <c r="L43" s="138">
        <f t="shared" si="33"/>
        <v>0</v>
      </c>
      <c r="M43" s="42">
        <f t="shared" si="33"/>
        <v>0</v>
      </c>
      <c r="N43" s="138">
        <f t="shared" si="33"/>
        <v>0</v>
      </c>
      <c r="O43" s="108">
        <f t="shared" si="18"/>
        <v>0</v>
      </c>
      <c r="P43" s="152">
        <f t="shared" si="19"/>
        <v>0</v>
      </c>
    </row>
    <row r="44" spans="1:16" ht="4.5" customHeight="1" x14ac:dyDescent="0.2">
      <c r="A44" s="27"/>
      <c r="B44" s="11"/>
      <c r="C44" s="34"/>
      <c r="D44" s="34"/>
      <c r="E44" s="42"/>
      <c r="F44" s="138"/>
      <c r="G44" s="42"/>
      <c r="H44" s="138"/>
      <c r="I44" s="42"/>
      <c r="J44" s="138"/>
      <c r="K44" s="42"/>
      <c r="L44" s="138"/>
      <c r="M44" s="42"/>
      <c r="N44" s="138"/>
      <c r="O44" s="108"/>
      <c r="P44" s="152"/>
    </row>
    <row r="45" spans="1:16" x14ac:dyDescent="0.2">
      <c r="A45" s="27"/>
      <c r="B45" s="10" t="s">
        <v>36</v>
      </c>
      <c r="C45" s="40" t="s">
        <v>26</v>
      </c>
      <c r="D45" s="34"/>
      <c r="E45" s="17">
        <f t="shared" ref="E45:N45" si="34">E25+E41</f>
        <v>0</v>
      </c>
      <c r="F45" s="136">
        <f t="shared" si="34"/>
        <v>0</v>
      </c>
      <c r="G45" s="17">
        <f t="shared" si="34"/>
        <v>0</v>
      </c>
      <c r="H45" s="136">
        <f t="shared" si="34"/>
        <v>0</v>
      </c>
      <c r="I45" s="17">
        <f t="shared" si="34"/>
        <v>0</v>
      </c>
      <c r="J45" s="136">
        <f t="shared" si="34"/>
        <v>0</v>
      </c>
      <c r="K45" s="17">
        <f t="shared" si="34"/>
        <v>0</v>
      </c>
      <c r="L45" s="136">
        <f t="shared" si="34"/>
        <v>0</v>
      </c>
      <c r="M45" s="17">
        <f t="shared" si="34"/>
        <v>0</v>
      </c>
      <c r="N45" s="136">
        <f t="shared" si="34"/>
        <v>0</v>
      </c>
      <c r="O45" s="105">
        <f>SUMIF($E$11:$N$11,$O$11,E45:N45)</f>
        <v>0</v>
      </c>
      <c r="P45" s="150">
        <f>SUMIF($E$11:$N$11,$P$11,E45:N45)</f>
        <v>0</v>
      </c>
    </row>
    <row r="46" spans="1:16" x14ac:dyDescent="0.2">
      <c r="A46" s="27"/>
      <c r="B46" s="46"/>
      <c r="C46" s="102" t="s">
        <v>27</v>
      </c>
      <c r="D46" s="36"/>
      <c r="E46" s="37">
        <f t="shared" ref="E46:N46" si="35">E26+E42</f>
        <v>0</v>
      </c>
      <c r="F46" s="137">
        <f t="shared" si="35"/>
        <v>0</v>
      </c>
      <c r="G46" s="37">
        <f t="shared" si="35"/>
        <v>0</v>
      </c>
      <c r="H46" s="137">
        <f t="shared" si="35"/>
        <v>0</v>
      </c>
      <c r="I46" s="37">
        <f t="shared" si="35"/>
        <v>0</v>
      </c>
      <c r="J46" s="137">
        <f t="shared" si="35"/>
        <v>0</v>
      </c>
      <c r="K46" s="37">
        <f t="shared" si="35"/>
        <v>0</v>
      </c>
      <c r="L46" s="137">
        <f t="shared" si="35"/>
        <v>0</v>
      </c>
      <c r="M46" s="37">
        <f t="shared" si="35"/>
        <v>0</v>
      </c>
      <c r="N46" s="137">
        <f t="shared" si="35"/>
        <v>0</v>
      </c>
      <c r="O46" s="106">
        <f>SUMIF($E$11:$N$11,$O$11,E46:N46)</f>
        <v>0</v>
      </c>
      <c r="P46" s="151">
        <f>SUMIF($E$11:$N$11,$P$11,E46:N46)</f>
        <v>0</v>
      </c>
    </row>
    <row r="47" spans="1:16" x14ac:dyDescent="0.2">
      <c r="A47" s="47"/>
      <c r="B47" s="11"/>
      <c r="C47" s="40" t="s">
        <v>0</v>
      </c>
      <c r="D47" s="34"/>
      <c r="E47" s="42">
        <f>SUM(E45:E46)</f>
        <v>0</v>
      </c>
      <c r="F47" s="138">
        <f>SUM(F45:F46)</f>
        <v>0</v>
      </c>
      <c r="G47" s="42">
        <f t="shared" ref="G47:N47" si="36">SUM(G45:G46)</f>
        <v>0</v>
      </c>
      <c r="H47" s="138">
        <f t="shared" si="36"/>
        <v>0</v>
      </c>
      <c r="I47" s="42">
        <f t="shared" si="36"/>
        <v>0</v>
      </c>
      <c r="J47" s="138">
        <f t="shared" si="36"/>
        <v>0</v>
      </c>
      <c r="K47" s="42">
        <f t="shared" si="36"/>
        <v>0</v>
      </c>
      <c r="L47" s="138">
        <f t="shared" si="36"/>
        <v>0</v>
      </c>
      <c r="M47" s="42">
        <f t="shared" si="36"/>
        <v>0</v>
      </c>
      <c r="N47" s="138">
        <f t="shared" si="36"/>
        <v>0</v>
      </c>
      <c r="O47" s="108">
        <f>SUMIF($E$11:$N$11,$O$11,E47:N47)</f>
        <v>0</v>
      </c>
      <c r="P47" s="152">
        <f>SUMIF($E$11:$N$11,$P$11,E47:N47)</f>
        <v>0</v>
      </c>
    </row>
    <row r="48" spans="1:16" ht="3.75" customHeight="1" x14ac:dyDescent="0.2">
      <c r="A48" s="27"/>
      <c r="B48" s="11"/>
      <c r="C48" s="30"/>
      <c r="D48" s="30"/>
      <c r="E48" s="17"/>
      <c r="F48" s="136"/>
      <c r="G48" s="17"/>
      <c r="H48" s="136"/>
      <c r="I48" s="17"/>
      <c r="J48" s="136"/>
      <c r="K48" s="17"/>
      <c r="L48" s="136"/>
      <c r="M48" s="17"/>
      <c r="N48" s="136"/>
      <c r="O48" s="105"/>
      <c r="P48" s="150"/>
    </row>
    <row r="49" spans="1:16" x14ac:dyDescent="0.2">
      <c r="A49" s="47" t="s">
        <v>2</v>
      </c>
      <c r="B49" s="30" t="s">
        <v>89</v>
      </c>
      <c r="C49" s="15"/>
      <c r="D49" s="30"/>
      <c r="E49" s="3">
        <v>0</v>
      </c>
      <c r="F49" s="139">
        <v>0</v>
      </c>
      <c r="G49" s="3">
        <v>0</v>
      </c>
      <c r="H49" s="139">
        <v>0</v>
      </c>
      <c r="I49" s="3">
        <v>0</v>
      </c>
      <c r="J49" s="139">
        <v>0</v>
      </c>
      <c r="K49" s="3">
        <v>0</v>
      </c>
      <c r="L49" s="139">
        <v>0</v>
      </c>
      <c r="M49" s="3">
        <v>0</v>
      </c>
      <c r="N49" s="139">
        <v>0</v>
      </c>
      <c r="O49" s="105">
        <f>SUMIF($E$11:$N$11,$O$11,E49:N49)</f>
        <v>0</v>
      </c>
      <c r="P49" s="150">
        <f>SUMIF($E$11:$N$11,$P$11,E49:N49)</f>
        <v>0</v>
      </c>
    </row>
    <row r="50" spans="1:16" x14ac:dyDescent="0.2">
      <c r="A50" s="47"/>
      <c r="B50" s="34" t="s">
        <v>37</v>
      </c>
      <c r="C50" s="15"/>
      <c r="D50" s="30"/>
      <c r="E50" s="3">
        <v>0</v>
      </c>
      <c r="F50" s="139">
        <v>0</v>
      </c>
      <c r="G50" s="3">
        <v>0</v>
      </c>
      <c r="H50" s="139">
        <v>0</v>
      </c>
      <c r="I50" s="3">
        <v>0</v>
      </c>
      <c r="J50" s="139">
        <v>0</v>
      </c>
      <c r="K50" s="3">
        <v>0</v>
      </c>
      <c r="L50" s="139">
        <v>0</v>
      </c>
      <c r="M50" s="3">
        <v>0</v>
      </c>
      <c r="N50" s="139">
        <v>0</v>
      </c>
      <c r="O50" s="105">
        <f>SUMIF($E$11:$N$11,$O$11,E50:N50)</f>
        <v>0</v>
      </c>
      <c r="P50" s="150">
        <f>SUMIF($E$11:$N$11,$P$11,E50:N50)</f>
        <v>0</v>
      </c>
    </row>
    <row r="51" spans="1:16" ht="3.75" customHeight="1" x14ac:dyDescent="0.2">
      <c r="A51" s="27"/>
      <c r="B51" s="11"/>
      <c r="C51" s="30"/>
      <c r="D51" s="30"/>
      <c r="E51" s="48"/>
      <c r="F51" s="140"/>
      <c r="G51" s="48"/>
      <c r="H51" s="140"/>
      <c r="I51" s="48"/>
      <c r="J51" s="140"/>
      <c r="K51" s="48"/>
      <c r="L51" s="140"/>
      <c r="M51" s="48"/>
      <c r="N51" s="140"/>
      <c r="O51" s="105"/>
      <c r="P51" s="150"/>
    </row>
    <row r="52" spans="1:16" x14ac:dyDescent="0.2">
      <c r="A52" s="47" t="s">
        <v>3</v>
      </c>
      <c r="B52" s="34" t="s">
        <v>14</v>
      </c>
      <c r="C52" s="15"/>
      <c r="D52" s="30"/>
      <c r="E52" s="2">
        <v>0</v>
      </c>
      <c r="F52" s="135">
        <v>0</v>
      </c>
      <c r="G52" s="2">
        <f t="shared" ref="G52:N53" si="37">ROUND(E52*(1+$J$9),0)</f>
        <v>0</v>
      </c>
      <c r="H52" s="135">
        <f t="shared" si="37"/>
        <v>0</v>
      </c>
      <c r="I52" s="2">
        <f t="shared" si="37"/>
        <v>0</v>
      </c>
      <c r="J52" s="135">
        <f t="shared" si="37"/>
        <v>0</v>
      </c>
      <c r="K52" s="2">
        <f t="shared" si="37"/>
        <v>0</v>
      </c>
      <c r="L52" s="135">
        <f t="shared" si="37"/>
        <v>0</v>
      </c>
      <c r="M52" s="2">
        <f t="shared" si="37"/>
        <v>0</v>
      </c>
      <c r="N52" s="135">
        <f t="shared" si="37"/>
        <v>0</v>
      </c>
      <c r="O52" s="105">
        <f>SUMIF($E$11:$N$11,$O$11,E52:N52)</f>
        <v>0</v>
      </c>
      <c r="P52" s="150">
        <f>SUMIF($E$11:$N$11,$P$11,E52:N52)</f>
        <v>0</v>
      </c>
    </row>
    <row r="53" spans="1:16" ht="11.25" customHeight="1" x14ac:dyDescent="0.2">
      <c r="A53" s="27"/>
      <c r="B53" s="34" t="s">
        <v>15</v>
      </c>
      <c r="C53" s="15"/>
      <c r="D53" s="30"/>
      <c r="E53" s="2">
        <v>0</v>
      </c>
      <c r="F53" s="135">
        <v>0</v>
      </c>
      <c r="G53" s="2">
        <f t="shared" si="37"/>
        <v>0</v>
      </c>
      <c r="H53" s="135">
        <f t="shared" si="37"/>
        <v>0</v>
      </c>
      <c r="I53" s="2">
        <f t="shared" si="37"/>
        <v>0</v>
      </c>
      <c r="J53" s="135">
        <f t="shared" si="37"/>
        <v>0</v>
      </c>
      <c r="K53" s="2">
        <f t="shared" si="37"/>
        <v>0</v>
      </c>
      <c r="L53" s="135">
        <f t="shared" si="37"/>
        <v>0</v>
      </c>
      <c r="M53" s="2">
        <f t="shared" si="37"/>
        <v>0</v>
      </c>
      <c r="N53" s="135">
        <f t="shared" si="37"/>
        <v>0</v>
      </c>
      <c r="O53" s="105">
        <f>SUMIF($E$11:$N$11,$O$11,E53:N53)</f>
        <v>0</v>
      </c>
      <c r="P53" s="150">
        <f>SUMIF($E$11:$N$11,$P$11,E53:N53)</f>
        <v>0</v>
      </c>
    </row>
    <row r="54" spans="1:16" ht="6" customHeight="1" x14ac:dyDescent="0.2">
      <c r="A54" s="27"/>
      <c r="B54" s="11"/>
      <c r="C54" s="30"/>
      <c r="D54" s="30"/>
      <c r="E54" s="17"/>
      <c r="F54" s="136"/>
      <c r="G54" s="17"/>
      <c r="H54" s="136"/>
      <c r="I54" s="17"/>
      <c r="J54" s="136"/>
      <c r="K54" s="17"/>
      <c r="L54" s="136"/>
      <c r="M54" s="17"/>
      <c r="N54" s="136"/>
      <c r="O54" s="105"/>
      <c r="P54" s="150"/>
    </row>
    <row r="55" spans="1:16" x14ac:dyDescent="0.2">
      <c r="A55" s="47" t="s">
        <v>4</v>
      </c>
      <c r="B55" s="28" t="s">
        <v>38</v>
      </c>
      <c r="C55" s="30"/>
      <c r="D55" s="30"/>
      <c r="E55" s="4">
        <v>0</v>
      </c>
      <c r="F55" s="141">
        <v>0</v>
      </c>
      <c r="G55" s="4">
        <f t="shared" ref="G55:N55" si="38">ROUND(E55*(1+$J$9),0)</f>
        <v>0</v>
      </c>
      <c r="H55" s="141">
        <f t="shared" si="38"/>
        <v>0</v>
      </c>
      <c r="I55" s="4">
        <f t="shared" si="38"/>
        <v>0</v>
      </c>
      <c r="J55" s="141">
        <f t="shared" si="38"/>
        <v>0</v>
      </c>
      <c r="K55" s="4">
        <f t="shared" si="38"/>
        <v>0</v>
      </c>
      <c r="L55" s="141">
        <f t="shared" si="38"/>
        <v>0</v>
      </c>
      <c r="M55" s="4">
        <f t="shared" si="38"/>
        <v>0</v>
      </c>
      <c r="N55" s="141">
        <f t="shared" si="38"/>
        <v>0</v>
      </c>
      <c r="O55" s="105">
        <f>SUMIF($E$11:$N$11,$O$11,E55:N55)</f>
        <v>0</v>
      </c>
      <c r="P55" s="150">
        <f>SUMIF($E$11:$N$11,$P$11,E55:N55)</f>
        <v>0</v>
      </c>
    </row>
    <row r="56" spans="1:16" ht="4.5" customHeight="1" x14ac:dyDescent="0.2">
      <c r="A56" s="27"/>
      <c r="B56" s="11"/>
      <c r="C56" s="30"/>
      <c r="D56" s="30"/>
      <c r="E56" s="17"/>
      <c r="F56" s="136"/>
      <c r="G56" s="17"/>
      <c r="H56" s="136"/>
      <c r="I56" s="17"/>
      <c r="J56" s="136"/>
      <c r="K56" s="17"/>
      <c r="L56" s="136"/>
      <c r="M56" s="17"/>
      <c r="N56" s="136"/>
      <c r="O56" s="105"/>
      <c r="P56" s="150"/>
    </row>
    <row r="57" spans="1:16" x14ac:dyDescent="0.2">
      <c r="A57" s="47" t="s">
        <v>5</v>
      </c>
      <c r="B57" s="34" t="s">
        <v>16</v>
      </c>
      <c r="C57" s="34"/>
      <c r="D57" s="30"/>
      <c r="E57" s="2">
        <v>0</v>
      </c>
      <c r="F57" s="135">
        <v>0</v>
      </c>
      <c r="G57" s="2">
        <f t="shared" ref="G57:N63" si="39">ROUND(E57*(1+$J$9),0)</f>
        <v>0</v>
      </c>
      <c r="H57" s="135">
        <f t="shared" si="39"/>
        <v>0</v>
      </c>
      <c r="I57" s="2">
        <f t="shared" si="39"/>
        <v>0</v>
      </c>
      <c r="J57" s="135">
        <f t="shared" si="39"/>
        <v>0</v>
      </c>
      <c r="K57" s="2">
        <f t="shared" si="39"/>
        <v>0</v>
      </c>
      <c r="L57" s="135">
        <f t="shared" si="39"/>
        <v>0</v>
      </c>
      <c r="M57" s="2">
        <f t="shared" si="39"/>
        <v>0</v>
      </c>
      <c r="N57" s="135">
        <f t="shared" si="39"/>
        <v>0</v>
      </c>
      <c r="O57" s="105">
        <f t="shared" ref="O57:O65" si="40">SUMIF($E$11:$N$11,$O$11,E57:N57)</f>
        <v>0</v>
      </c>
      <c r="P57" s="150">
        <f t="shared" ref="P57:P65" si="41">SUMIF($E$11:$N$11,$P$11,E57:N57)</f>
        <v>0</v>
      </c>
    </row>
    <row r="58" spans="1:16" x14ac:dyDescent="0.2">
      <c r="A58" s="27"/>
      <c r="B58" s="34" t="s">
        <v>17</v>
      </c>
      <c r="C58" s="34"/>
      <c r="D58" s="30"/>
      <c r="E58" s="2">
        <v>0</v>
      </c>
      <c r="F58" s="135">
        <v>0</v>
      </c>
      <c r="G58" s="2">
        <f t="shared" si="39"/>
        <v>0</v>
      </c>
      <c r="H58" s="135">
        <f t="shared" si="39"/>
        <v>0</v>
      </c>
      <c r="I58" s="2">
        <f t="shared" si="39"/>
        <v>0</v>
      </c>
      <c r="J58" s="135">
        <f t="shared" si="39"/>
        <v>0</v>
      </c>
      <c r="K58" s="2">
        <f t="shared" si="39"/>
        <v>0</v>
      </c>
      <c r="L58" s="135">
        <f t="shared" si="39"/>
        <v>0</v>
      </c>
      <c r="M58" s="2">
        <f t="shared" si="39"/>
        <v>0</v>
      </c>
      <c r="N58" s="135">
        <f t="shared" si="39"/>
        <v>0</v>
      </c>
      <c r="O58" s="105">
        <f t="shared" si="40"/>
        <v>0</v>
      </c>
      <c r="P58" s="150">
        <f t="shared" si="41"/>
        <v>0</v>
      </c>
    </row>
    <row r="59" spans="1:16" x14ac:dyDescent="0.2">
      <c r="A59" s="27"/>
      <c r="B59" s="30" t="s">
        <v>77</v>
      </c>
      <c r="C59" s="30"/>
      <c r="D59" s="30"/>
      <c r="E59" s="2">
        <v>0</v>
      </c>
      <c r="F59" s="135">
        <v>0</v>
      </c>
      <c r="G59" s="2">
        <f t="shared" si="39"/>
        <v>0</v>
      </c>
      <c r="H59" s="135">
        <f t="shared" si="39"/>
        <v>0</v>
      </c>
      <c r="I59" s="2">
        <f t="shared" si="39"/>
        <v>0</v>
      </c>
      <c r="J59" s="135">
        <f t="shared" si="39"/>
        <v>0</v>
      </c>
      <c r="K59" s="2">
        <f t="shared" si="39"/>
        <v>0</v>
      </c>
      <c r="L59" s="135">
        <f t="shared" si="39"/>
        <v>0</v>
      </c>
      <c r="M59" s="2">
        <f t="shared" si="39"/>
        <v>0</v>
      </c>
      <c r="N59" s="135">
        <f t="shared" si="39"/>
        <v>0</v>
      </c>
      <c r="O59" s="105">
        <f t="shared" si="40"/>
        <v>0</v>
      </c>
      <c r="P59" s="150">
        <f t="shared" si="41"/>
        <v>0</v>
      </c>
    </row>
    <row r="60" spans="1:16" x14ac:dyDescent="0.2">
      <c r="A60" s="27"/>
      <c r="B60" s="34" t="s">
        <v>18</v>
      </c>
      <c r="C60" s="34"/>
      <c r="D60" s="30"/>
      <c r="E60" s="2">
        <v>0</v>
      </c>
      <c r="F60" s="135">
        <v>0</v>
      </c>
      <c r="G60" s="2">
        <f t="shared" si="39"/>
        <v>0</v>
      </c>
      <c r="H60" s="135">
        <f t="shared" si="39"/>
        <v>0</v>
      </c>
      <c r="I60" s="2">
        <f t="shared" si="39"/>
        <v>0</v>
      </c>
      <c r="J60" s="135">
        <f t="shared" si="39"/>
        <v>0</v>
      </c>
      <c r="K60" s="2">
        <f t="shared" si="39"/>
        <v>0</v>
      </c>
      <c r="L60" s="135">
        <f t="shared" si="39"/>
        <v>0</v>
      </c>
      <c r="M60" s="2">
        <f t="shared" si="39"/>
        <v>0</v>
      </c>
      <c r="N60" s="135">
        <f t="shared" si="39"/>
        <v>0</v>
      </c>
      <c r="O60" s="105">
        <f t="shared" si="40"/>
        <v>0</v>
      </c>
      <c r="P60" s="150">
        <f t="shared" si="41"/>
        <v>0</v>
      </c>
    </row>
    <row r="61" spans="1:16" x14ac:dyDescent="0.2">
      <c r="A61" s="27"/>
      <c r="B61" s="30" t="s">
        <v>115</v>
      </c>
      <c r="C61" s="34"/>
      <c r="D61" s="30"/>
      <c r="E61" s="5">
        <v>0</v>
      </c>
      <c r="F61" s="142">
        <v>0</v>
      </c>
      <c r="G61" s="2">
        <v>0</v>
      </c>
      <c r="H61" s="135">
        <v>0</v>
      </c>
      <c r="I61" s="2">
        <v>0</v>
      </c>
      <c r="J61" s="135">
        <v>0</v>
      </c>
      <c r="K61" s="2">
        <v>0</v>
      </c>
      <c r="L61" s="135">
        <v>0</v>
      </c>
      <c r="M61" s="2">
        <v>0</v>
      </c>
      <c r="N61" s="135">
        <v>0</v>
      </c>
      <c r="O61" s="105">
        <f t="shared" si="40"/>
        <v>0</v>
      </c>
      <c r="P61" s="150">
        <f t="shared" si="41"/>
        <v>0</v>
      </c>
    </row>
    <row r="62" spans="1:16" x14ac:dyDescent="0.2">
      <c r="A62" s="27"/>
      <c r="B62" s="30" t="s">
        <v>117</v>
      </c>
      <c r="C62" s="34"/>
      <c r="D62" s="30"/>
      <c r="E62" s="6">
        <v>0</v>
      </c>
      <c r="F62" s="143">
        <v>0</v>
      </c>
      <c r="G62" s="4">
        <v>0</v>
      </c>
      <c r="H62" s="141">
        <v>0</v>
      </c>
      <c r="I62" s="4">
        <v>0</v>
      </c>
      <c r="J62" s="141">
        <v>0</v>
      </c>
      <c r="K62" s="4">
        <v>0</v>
      </c>
      <c r="L62" s="141">
        <v>0</v>
      </c>
      <c r="M62" s="4">
        <v>0</v>
      </c>
      <c r="N62" s="141">
        <v>0</v>
      </c>
      <c r="O62" s="105">
        <f t="shared" si="40"/>
        <v>0</v>
      </c>
      <c r="P62" s="150">
        <f t="shared" si="41"/>
        <v>0</v>
      </c>
    </row>
    <row r="63" spans="1:16" x14ac:dyDescent="0.2">
      <c r="A63" s="27"/>
      <c r="B63" s="30" t="s">
        <v>6</v>
      </c>
      <c r="C63" s="30"/>
      <c r="D63" s="30"/>
      <c r="E63" s="2">
        <v>0</v>
      </c>
      <c r="F63" s="135">
        <v>0</v>
      </c>
      <c r="G63" s="5">
        <f t="shared" si="39"/>
        <v>0</v>
      </c>
      <c r="H63" s="142">
        <f t="shared" si="39"/>
        <v>0</v>
      </c>
      <c r="I63" s="5">
        <f t="shared" si="39"/>
        <v>0</v>
      </c>
      <c r="J63" s="142">
        <f t="shared" si="39"/>
        <v>0</v>
      </c>
      <c r="K63" s="5">
        <f t="shared" si="39"/>
        <v>0</v>
      </c>
      <c r="L63" s="142">
        <f t="shared" si="39"/>
        <v>0</v>
      </c>
      <c r="M63" s="5">
        <f t="shared" si="39"/>
        <v>0</v>
      </c>
      <c r="N63" s="142">
        <f t="shared" si="39"/>
        <v>0</v>
      </c>
      <c r="O63" s="105">
        <f t="shared" si="40"/>
        <v>0</v>
      </c>
      <c r="P63" s="150">
        <f t="shared" si="41"/>
        <v>0</v>
      </c>
    </row>
    <row r="64" spans="1:16" x14ac:dyDescent="0.2">
      <c r="A64" s="27"/>
      <c r="B64" s="36" t="s">
        <v>39</v>
      </c>
      <c r="C64" s="49"/>
      <c r="D64" s="49"/>
      <c r="E64" s="9">
        <f>ROUND($J$3*E33,0)</f>
        <v>0</v>
      </c>
      <c r="F64" s="144">
        <f>ROUND($K$3*F33,0)</f>
        <v>0</v>
      </c>
      <c r="G64" s="9">
        <f>ROUND($J$3*G33,0)</f>
        <v>0</v>
      </c>
      <c r="H64" s="144">
        <f>ROUND($K$3*H33,0)</f>
        <v>0</v>
      </c>
      <c r="I64" s="9">
        <f>ROUND($J$3*I33,0)</f>
        <v>0</v>
      </c>
      <c r="J64" s="144">
        <f>ROUND($K$3*J33,0)</f>
        <v>0</v>
      </c>
      <c r="K64" s="9">
        <f>ROUND($J$3*K33,0)</f>
        <v>0</v>
      </c>
      <c r="L64" s="144">
        <f>ROUND($K$3*L33,0)</f>
        <v>0</v>
      </c>
      <c r="M64" s="9">
        <f>ROUND($J$3*M33,0)</f>
        <v>0</v>
      </c>
      <c r="N64" s="144">
        <f>ROUND($K$3*N33,0)</f>
        <v>0</v>
      </c>
      <c r="O64" s="106">
        <f t="shared" si="40"/>
        <v>0</v>
      </c>
      <c r="P64" s="151">
        <f t="shared" si="41"/>
        <v>0</v>
      </c>
    </row>
    <row r="65" spans="1:17" x14ac:dyDescent="0.2">
      <c r="A65" s="27"/>
      <c r="B65" s="41" t="s">
        <v>19</v>
      </c>
      <c r="C65" s="34"/>
      <c r="D65" s="30"/>
      <c r="E65" s="51">
        <f t="shared" ref="E65:N65" si="42">SUM(E57:E64)</f>
        <v>0</v>
      </c>
      <c r="F65" s="145">
        <f t="shared" si="42"/>
        <v>0</v>
      </c>
      <c r="G65" s="51">
        <f t="shared" si="42"/>
        <v>0</v>
      </c>
      <c r="H65" s="145">
        <f t="shared" si="42"/>
        <v>0</v>
      </c>
      <c r="I65" s="51">
        <f t="shared" si="42"/>
        <v>0</v>
      </c>
      <c r="J65" s="145">
        <f t="shared" si="42"/>
        <v>0</v>
      </c>
      <c r="K65" s="51">
        <f t="shared" si="42"/>
        <v>0</v>
      </c>
      <c r="L65" s="145">
        <f t="shared" si="42"/>
        <v>0</v>
      </c>
      <c r="M65" s="51">
        <f t="shared" si="42"/>
        <v>0</v>
      </c>
      <c r="N65" s="145">
        <f t="shared" si="42"/>
        <v>0</v>
      </c>
      <c r="O65" s="108">
        <f t="shared" si="40"/>
        <v>0</v>
      </c>
      <c r="P65" s="152">
        <f t="shared" si="41"/>
        <v>0</v>
      </c>
    </row>
    <row r="66" spans="1:17" ht="5.25" customHeight="1" x14ac:dyDescent="0.2">
      <c r="A66" s="27"/>
      <c r="B66" s="11"/>
      <c r="C66" s="30"/>
      <c r="D66" s="30"/>
      <c r="E66" s="17"/>
      <c r="F66" s="136"/>
      <c r="G66" s="17"/>
      <c r="H66" s="136"/>
      <c r="I66" s="17"/>
      <c r="J66" s="136"/>
      <c r="K66" s="17"/>
      <c r="L66" s="136"/>
      <c r="M66" s="17"/>
      <c r="N66" s="136"/>
      <c r="O66" s="105"/>
      <c r="P66" s="150"/>
    </row>
    <row r="67" spans="1:17" x14ac:dyDescent="0.2">
      <c r="A67" s="27" t="s">
        <v>45</v>
      </c>
      <c r="B67" s="41" t="s">
        <v>8</v>
      </c>
      <c r="C67" s="15"/>
      <c r="D67" s="34"/>
      <c r="E67" s="52">
        <f>E47+E49+E50+E52+E53+E55+E65</f>
        <v>0</v>
      </c>
      <c r="F67" s="146">
        <f>F47+F49+F50+F52+F53+F55+F65</f>
        <v>0</v>
      </c>
      <c r="G67" s="52">
        <f t="shared" ref="G67:N67" si="43">G47+G49+G50+G52+G53+G55+G65</f>
        <v>0</v>
      </c>
      <c r="H67" s="146">
        <f t="shared" si="43"/>
        <v>0</v>
      </c>
      <c r="I67" s="52">
        <f t="shared" si="43"/>
        <v>0</v>
      </c>
      <c r="J67" s="146">
        <f t="shared" si="43"/>
        <v>0</v>
      </c>
      <c r="K67" s="52">
        <f t="shared" si="43"/>
        <v>0</v>
      </c>
      <c r="L67" s="146">
        <f t="shared" si="43"/>
        <v>0</v>
      </c>
      <c r="M67" s="52">
        <f t="shared" si="43"/>
        <v>0</v>
      </c>
      <c r="N67" s="146">
        <f t="shared" si="43"/>
        <v>0</v>
      </c>
      <c r="O67" s="108">
        <f>SUMIF($E$11:$N$11,$O$11,E67:N67)</f>
        <v>0</v>
      </c>
      <c r="P67" s="152">
        <f>SUMIF($E$11:$N$11,$P$11,E67:N67)</f>
        <v>0</v>
      </c>
    </row>
    <row r="68" spans="1:17" x14ac:dyDescent="0.2">
      <c r="A68" s="27"/>
      <c r="B68" s="54" t="str">
        <f>IF(C3="","",IF(C3=AF4,"MTDC:","TDC:"))</f>
        <v/>
      </c>
      <c r="C68" s="53" t="s">
        <v>43</v>
      </c>
      <c r="D68" s="53"/>
      <c r="E68" s="55">
        <f>IF($C$3="",0,IF($C$3=$AF$4,E67-E49-E50-E55-E62-E64,E67-E64))</f>
        <v>0</v>
      </c>
      <c r="F68" s="147">
        <f>IF($C$3="",0,IF($C$3=$AF$4,F67-F49-F50-F55-F62-F64,F67-F64))</f>
        <v>0</v>
      </c>
      <c r="G68" s="55">
        <f t="shared" ref="G68:N68" si="44">IF($C$3="",0,IF($C$3=$AF$4,G67-G49-G50-G55-G62-G64,G67-G64))</f>
        <v>0</v>
      </c>
      <c r="H68" s="147">
        <f t="shared" si="44"/>
        <v>0</v>
      </c>
      <c r="I68" s="55">
        <f t="shared" si="44"/>
        <v>0</v>
      </c>
      <c r="J68" s="147">
        <f t="shared" si="44"/>
        <v>0</v>
      </c>
      <c r="K68" s="55">
        <f t="shared" si="44"/>
        <v>0</v>
      </c>
      <c r="L68" s="147">
        <f t="shared" si="44"/>
        <v>0</v>
      </c>
      <c r="M68" s="55">
        <f t="shared" si="44"/>
        <v>0</v>
      </c>
      <c r="N68" s="147">
        <f t="shared" si="44"/>
        <v>0</v>
      </c>
      <c r="O68" s="109">
        <f>SUMIF($E$11:$N$11,$O$11,E68:N68)</f>
        <v>0</v>
      </c>
      <c r="P68" s="153">
        <f>SUMIF($E$11:$N$11,$P$11,E68:N68)</f>
        <v>0</v>
      </c>
    </row>
    <row r="69" spans="1:17" ht="5.25" customHeight="1" x14ac:dyDescent="0.2">
      <c r="A69" s="27"/>
      <c r="B69" s="11"/>
      <c r="C69" s="53"/>
      <c r="D69" s="53"/>
      <c r="E69" s="55"/>
      <c r="F69" s="147"/>
      <c r="G69" s="55"/>
      <c r="H69" s="147"/>
      <c r="I69" s="55"/>
      <c r="J69" s="147"/>
      <c r="K69" s="55"/>
      <c r="L69" s="147"/>
      <c r="M69" s="55"/>
      <c r="N69" s="147"/>
      <c r="O69" s="109"/>
      <c r="P69" s="153"/>
    </row>
    <row r="70" spans="1:17" x14ac:dyDescent="0.2">
      <c r="A70" s="27" t="s">
        <v>46</v>
      </c>
      <c r="B70" s="41" t="s">
        <v>40</v>
      </c>
      <c r="C70" s="15"/>
      <c r="D70" s="34"/>
      <c r="E70" s="52">
        <f t="shared" ref="E70:M70" si="45">IF($C$4="TBD",0,ROUND($C$4*E68,0))</f>
        <v>0</v>
      </c>
      <c r="F70" s="146">
        <f>IF($C$4="TBD",0,ROUND($K$2*F68,0))</f>
        <v>0</v>
      </c>
      <c r="G70" s="52">
        <f t="shared" si="45"/>
        <v>0</v>
      </c>
      <c r="H70" s="146">
        <f>IF($C$4="TBD",0,ROUND($K$2*H68,0))</f>
        <v>0</v>
      </c>
      <c r="I70" s="52">
        <f t="shared" si="45"/>
        <v>0</v>
      </c>
      <c r="J70" s="146">
        <f>IF($C$4="TBD",0,ROUND($K$2*J68,0))</f>
        <v>0</v>
      </c>
      <c r="K70" s="52">
        <f t="shared" si="45"/>
        <v>0</v>
      </c>
      <c r="L70" s="146">
        <f>IF($C$4="TBD",0,ROUND($K$2*L68,0))</f>
        <v>0</v>
      </c>
      <c r="M70" s="52">
        <f t="shared" si="45"/>
        <v>0</v>
      </c>
      <c r="N70" s="146">
        <f>IF($C$4="TBD",0,ROUND($K$2*N68,0))</f>
        <v>0</v>
      </c>
      <c r="O70" s="108">
        <f>SUMIF($E$11:$N$11,$O$11,E70:N70)</f>
        <v>0</v>
      </c>
      <c r="P70" s="152">
        <f>SUMIF($E$11:$N$11,$P$11,E70:N70)</f>
        <v>0</v>
      </c>
    </row>
    <row r="71" spans="1:17" ht="5.25" customHeight="1" x14ac:dyDescent="0.2">
      <c r="A71" s="27"/>
      <c r="B71" s="11"/>
      <c r="C71" s="30"/>
      <c r="D71" s="30"/>
      <c r="E71" s="17"/>
      <c r="F71" s="136"/>
      <c r="G71" s="17"/>
      <c r="H71" s="136"/>
      <c r="I71" s="17"/>
      <c r="J71" s="136"/>
      <c r="K71" s="17"/>
      <c r="L71" s="136"/>
      <c r="M71" s="17"/>
      <c r="N71" s="136"/>
      <c r="O71" s="105"/>
      <c r="P71" s="150"/>
    </row>
    <row r="72" spans="1:17" ht="13.5" thickBot="1" x14ac:dyDescent="0.25">
      <c r="A72" s="57" t="s">
        <v>7</v>
      </c>
      <c r="B72" s="58" t="s">
        <v>41</v>
      </c>
      <c r="C72" s="59"/>
      <c r="D72" s="59"/>
      <c r="E72" s="60">
        <f>E70+E67</f>
        <v>0</v>
      </c>
      <c r="F72" s="148">
        <f>F70+F67</f>
        <v>0</v>
      </c>
      <c r="G72" s="60">
        <f t="shared" ref="G72:N72" si="46">G70+G67</f>
        <v>0</v>
      </c>
      <c r="H72" s="148">
        <f t="shared" si="46"/>
        <v>0</v>
      </c>
      <c r="I72" s="60">
        <f t="shared" si="46"/>
        <v>0</v>
      </c>
      <c r="J72" s="148">
        <f t="shared" si="46"/>
        <v>0</v>
      </c>
      <c r="K72" s="60">
        <f t="shared" si="46"/>
        <v>0</v>
      </c>
      <c r="L72" s="148">
        <f t="shared" si="46"/>
        <v>0</v>
      </c>
      <c r="M72" s="60">
        <f t="shared" si="46"/>
        <v>0</v>
      </c>
      <c r="N72" s="148">
        <f t="shared" si="46"/>
        <v>0</v>
      </c>
      <c r="O72" s="197">
        <f>SUMIF($E$11:$N$11,$O$11,E72:N72)</f>
        <v>0</v>
      </c>
      <c r="P72" s="198">
        <f>SUMIF($E$11:$N$11,$P$11,E72:N72)</f>
        <v>0</v>
      </c>
    </row>
    <row r="73" spans="1:17" ht="12.75" customHeight="1" thickBot="1" x14ac:dyDescent="0.25">
      <c r="A73" s="110"/>
      <c r="B73" s="44" t="s">
        <v>116</v>
      </c>
      <c r="C73" s="14"/>
      <c r="D73" s="14"/>
      <c r="E73" s="403">
        <f>E72+F72</f>
        <v>0</v>
      </c>
      <c r="F73" s="403"/>
      <c r="G73" s="403">
        <f>G72+H72</f>
        <v>0</v>
      </c>
      <c r="H73" s="403"/>
      <c r="I73" s="403">
        <f>I72+J72</f>
        <v>0</v>
      </c>
      <c r="J73" s="403"/>
      <c r="K73" s="403">
        <f>K72+L72</f>
        <v>0</v>
      </c>
      <c r="L73" s="403"/>
      <c r="M73" s="403">
        <f>M72+N72</f>
        <v>0</v>
      </c>
      <c r="N73" s="403"/>
      <c r="O73" s="403">
        <f>O72+P72</f>
        <v>0</v>
      </c>
      <c r="P73" s="403"/>
      <c r="Q73" s="14"/>
    </row>
    <row r="74" spans="1:17" ht="12.75" customHeight="1" x14ac:dyDescent="0.2">
      <c r="A74" s="349" t="s">
        <v>75</v>
      </c>
      <c r="B74" s="62" t="s">
        <v>42</v>
      </c>
      <c r="C74" s="63"/>
      <c r="D74" s="62"/>
      <c r="E74" s="64">
        <f>IF(E72&gt;0,E70/E67,0)</f>
        <v>0</v>
      </c>
      <c r="F74" s="64"/>
      <c r="G74" s="64">
        <f>IF(G72&gt;0,G70/G67,0)</f>
        <v>0</v>
      </c>
      <c r="H74" s="64"/>
      <c r="I74" s="64">
        <f>IF(I72&gt;0,I70/I67,0)</f>
        <v>0</v>
      </c>
      <c r="J74" s="64"/>
      <c r="K74" s="64">
        <f>IF(K72&gt;0,K70/K67,0)</f>
        <v>0</v>
      </c>
      <c r="L74" s="64"/>
      <c r="M74" s="64">
        <f>IF(M72&gt;0,M70/M67,0)</f>
        <v>0</v>
      </c>
      <c r="N74" s="64"/>
      <c r="O74" s="104">
        <f>IF(O72&gt;0,O70/O67,0)</f>
        <v>0</v>
      </c>
      <c r="P74" s="71"/>
    </row>
    <row r="75" spans="1:17" ht="13.5" thickBot="1" x14ac:dyDescent="0.25">
      <c r="A75" s="366"/>
      <c r="B75" s="65" t="s">
        <v>54</v>
      </c>
      <c r="C75" s="66"/>
      <c r="D75" s="65"/>
      <c r="E75" s="204">
        <f>IF($C$4=$J$2,0,ROUND($J$2*(E67-E49-E50-E55-E62-E64),0)- ROUND($C$4*E68,0))</f>
        <v>0</v>
      </c>
      <c r="F75" s="204"/>
      <c r="G75" s="204">
        <f>IF($C$4=$J$2,0,ROUND($J$2*(G67-G49-G50-G55-G62-G64),0)- ROUND($C$4*G68,0))</f>
        <v>0</v>
      </c>
      <c r="H75" s="204"/>
      <c r="I75" s="204">
        <f>IF($C$4=$J$2,0,ROUND($J$2*(I67-I49-I50-I55-I62-I64),0)- ROUND($C$4*I68,0))</f>
        <v>0</v>
      </c>
      <c r="J75" s="204"/>
      <c r="K75" s="204">
        <f>IF($C$4=$J$2,0,ROUND($J$2*(K67-K49-K50-K55-K62-K64),0)- ROUND($C$4*K68,0))</f>
        <v>0</v>
      </c>
      <c r="L75" s="204"/>
      <c r="M75" s="204">
        <f>IF($C$4=$J$2,0,ROUND($J$2*(M67-M49-M50-M55-M62-M64),0)- ROUND($C$4*M68,0))</f>
        <v>0</v>
      </c>
      <c r="N75" s="204"/>
      <c r="O75" s="205">
        <f>SUMIF($E$11:$N$11,$O$11,E75:N75)</f>
        <v>0</v>
      </c>
      <c r="P75" s="201"/>
    </row>
    <row r="76" spans="1:17" x14ac:dyDescent="0.2">
      <c r="F76" s="12"/>
      <c r="G76" s="12"/>
      <c r="H76" s="12"/>
      <c r="I76" s="12"/>
    </row>
    <row r="77" spans="1:17" x14ac:dyDescent="0.2">
      <c r="F77" s="12"/>
      <c r="G77" s="12"/>
      <c r="H77" s="12"/>
      <c r="I77" s="12"/>
    </row>
  </sheetData>
  <scenarios current="5" show="1" sqref="D54">
    <scenario name="On-camp instr" locked="1" count="2" user="Grants and Contracts" comment="Created by Grants and Contracts on 6/13/96_x000a_Modified by Grants and Contracts on 6/13/96">
      <inputCells r="J2" val="0.519" numFmtId="165"/>
      <inputCells r="J3" val="0.5" numFmtId="165"/>
    </scenario>
    <scenario name="On-camp res" locked="1" count="2" user="Grants and Contracts" comment="Created by Grants and Contracts on 6/13/96_x000a_Modified by Grants and Contracts on 6/13/96">
      <inputCells r="J2" val="0.555" numFmtId="165"/>
      <inputCells r="J3" val="0.345" numFmtId="165"/>
    </scenario>
    <scenario name="On-camp - other" locked="1" count="2" user="Grants and Contracts" comment="Created by Grants and Contracts on 6/13/96_x000a_Modified by Grants and Contracts on 6/13/96">
      <inputCells r="J2" val="0.237" numFmtId="165"/>
      <inputCells r="J3" val="0.513" numFmtId="165"/>
    </scenario>
    <scenario name="Off-camp instr" locked="1" count="2" user="Grants and Contracts" comment="Created by Grants and Contracts on 6/13/96">
      <inputCells r="J2" val="0.24" numFmtId="165"/>
      <inputCells r="J3" val="0.5" numFmtId="165"/>
    </scenario>
    <scenario name="Off-camp research" locked="1" count="2" user="Grants and Contracts" comment="Created by Grants and Contracts on 6/13/96">
      <inputCells r="J2" val="0.24" numFmtId="165"/>
      <inputCells r="J3" val="0.345" numFmtId="165"/>
    </scenario>
    <scenario name="Off-camp - other" locked="1" count="2" user="Grants and Contracts" comment="Created by Grants and Contracts on 6/13/96">
      <inputCells r="J2" val="0.187" numFmtId="165"/>
      <inputCells r="J3" val="0.513" numFmtId="165"/>
    </scenario>
  </scenarios>
  <mergeCells count="20">
    <mergeCell ref="M73:N73"/>
    <mergeCell ref="A74:A75"/>
    <mergeCell ref="O73:P73"/>
    <mergeCell ref="E73:F73"/>
    <mergeCell ref="G10:H10"/>
    <mergeCell ref="I10:J10"/>
    <mergeCell ref="K10:L10"/>
    <mergeCell ref="G73:H73"/>
    <mergeCell ref="I73:J73"/>
    <mergeCell ref="K73:L73"/>
    <mergeCell ref="M10:N10"/>
    <mergeCell ref="O10:P10"/>
    <mergeCell ref="Q1:U9"/>
    <mergeCell ref="Q10:W18"/>
    <mergeCell ref="E10:F10"/>
    <mergeCell ref="C1:E1"/>
    <mergeCell ref="C2:E2"/>
    <mergeCell ref="C3:E3"/>
    <mergeCell ref="C4:E4"/>
    <mergeCell ref="A5:E9"/>
  </mergeCells>
  <dataValidations xWindow="200" yWindow="335" count="9">
    <dataValidation type="list" allowBlank="1" showInputMessage="1" showErrorMessage="1" promptTitle="Project Location" prompt="Select the Project Location." sqref="C2:E2">
      <formula1>$AC$3:$AD$3</formula1>
    </dataValidation>
    <dataValidation allowBlank="1" showInputMessage="1" showErrorMessage="1" promptTitle="Applicable F&amp;A Rate" prompt="This field will dislpayed after inputting Activity Type and Location" sqref="J2"/>
    <dataValidation allowBlank="1" showInputMessage="1" showErrorMessage="1" promptTitle="Note" prompt="MTDC or TDC will display based on the value selected in cell I3." sqref="B68"/>
    <dataValidation type="list" allowBlank="1" showInputMessage="1" showErrorMessage="1" promptTitle="Project Activity Type" prompt="Select the Project Activity Type." sqref="C1:E1">
      <formula1>$AB$4:$AB$9</formula1>
    </dataValidation>
    <dataValidation allowBlank="1" showInputMessage="1" showErrorMessage="1" promptTitle="Applied F&amp;A Rate" prompt="If appplicable, then override the Applicable F&amp;A Rate with the F&amp;A Rate to be applied to this project." sqref="C4:E4"/>
    <dataValidation allowBlank="1" showInputMessage="1" showErrorMessage="1" promptTitle="Notes" prompt="Add notes as necessary." sqref="A5:E9"/>
    <dataValidation allowBlank="1" showInputMessage="1" showErrorMessage="1" promptTitle="Please Confirm Values for UIC" prompt="http://research.uic.edu/sponsored_programs/preparing-proposal/developing-budget/rates" sqref="K2:K7"/>
    <dataValidation type="list" allowBlank="1" showInputMessage="1" showErrorMessage="1" promptTitle="F&amp;A Cost Basis" prompt="Select the basis for the F&amp;A costs._x000a_- Full Negotiated Rate = MTDC_x000a_- Reduced Federal or State = MTDC_x000a_- Reduced Rate = TDC (including (0% or 10%)_x000a_- Industry Sponsored Clinical Trial = 26% TDC_x000a_- Non-Standard Costs Assessed F&amp;A Rate = 'Other&quot;" sqref="C3:E3">
      <formula1>$AF$4:$AF$6</formula1>
    </dataValidation>
    <dataValidation allowBlank="1" showInputMessage="1" showErrorMessage="1" promptTitle="Additional Justification" prompt="Additional Justification is required." sqref="B37"/>
  </dataValidations>
  <printOptions horizontalCentered="1"/>
  <pageMargins left="0.7" right="0.7" top="0.75" bottom="0.75" header="0.3" footer="0.3"/>
  <pageSetup scale="64" orientation="landscape" r:id="rId1"/>
  <headerFooter alignWithMargins="0">
    <oddHeader>&amp;L&amp;G&amp;C&amp;"Arial,Bold"&amp;12SPA Budget Template - FY19</oddHeader>
    <oddFooter>&amp;LSPA v.20180910&amp;C&amp;A&amp;RLast Updated: &amp;D</odd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F82"/>
  <sheetViews>
    <sheetView showGridLines="0" zoomScaleNormal="100" workbookViewId="0">
      <pane ySplit="9" topLeftCell="A10" activePane="bottomLeft" state="frozen"/>
      <selection activeCell="A5" sqref="A5:E9"/>
      <selection pane="bottomLeft" activeCell="A6" sqref="A6:F9"/>
    </sheetView>
  </sheetViews>
  <sheetFormatPr defaultColWidth="9.140625" defaultRowHeight="12.75" x14ac:dyDescent="0.2"/>
  <cols>
    <col min="1" max="1" width="4.85546875" style="23" customWidth="1"/>
    <col min="2" max="2" width="15.7109375" style="24" customWidth="1"/>
    <col min="3" max="3" width="7" style="25" customWidth="1"/>
    <col min="4" max="4" width="7.85546875" style="25" customWidth="1"/>
    <col min="5" max="6" width="13.28515625" style="12" customWidth="1"/>
    <col min="7" max="14" width="13.28515625" style="18" customWidth="1"/>
    <col min="15" max="16" width="13.28515625" style="78" customWidth="1"/>
    <col min="17" max="17" width="57.140625" style="16" customWidth="1"/>
    <col min="18" max="18" width="16.85546875" style="16" customWidth="1"/>
    <col min="19" max="19" width="10" style="16" customWidth="1"/>
    <col min="20" max="16384" width="9.140625" style="16"/>
  </cols>
  <sheetData>
    <row r="1" spans="1:58" ht="12.75" customHeight="1" x14ac:dyDescent="0.2">
      <c r="A1" s="224"/>
      <c r="B1" s="289"/>
      <c r="C1" s="426"/>
      <c r="D1" s="426"/>
      <c r="E1" s="426"/>
      <c r="F1" s="290"/>
      <c r="G1" s="260"/>
      <c r="H1" s="226" t="s">
        <v>11</v>
      </c>
      <c r="I1" s="226"/>
      <c r="J1" s="227"/>
      <c r="K1" s="227"/>
      <c r="L1" s="256"/>
      <c r="M1" s="291"/>
      <c r="N1" s="291"/>
      <c r="O1" s="292"/>
      <c r="P1" s="293"/>
      <c r="Q1" s="416" t="s">
        <v>119</v>
      </c>
    </row>
    <row r="2" spans="1:58" ht="12.75" customHeight="1" x14ac:dyDescent="0.2">
      <c r="A2" s="229" t="s">
        <v>23</v>
      </c>
      <c r="B2" s="294"/>
      <c r="C2" s="427" t="str">
        <f>IF(AND($P$80=0,$O$80=0),"",IF(OR($P$80&gt;$O$80,$P$80=$O$80),"Off Campus","On Campus"))</f>
        <v/>
      </c>
      <c r="D2" s="427"/>
      <c r="E2" s="427"/>
      <c r="F2" s="295"/>
      <c r="G2" s="230"/>
      <c r="H2" s="231" t="s">
        <v>12</v>
      </c>
      <c r="I2" s="231"/>
      <c r="J2" s="233"/>
      <c r="K2" s="233"/>
      <c r="L2" s="257">
        <v>0.64</v>
      </c>
      <c r="M2" s="296"/>
      <c r="N2" s="296"/>
      <c r="O2" s="297"/>
      <c r="P2" s="298"/>
      <c r="Q2" s="417"/>
    </row>
    <row r="3" spans="1:58" ht="11.25" customHeight="1" x14ac:dyDescent="0.2">
      <c r="A3" s="229"/>
      <c r="B3" s="299"/>
      <c r="C3" s="428"/>
      <c r="D3" s="428"/>
      <c r="E3" s="428"/>
      <c r="F3" s="295"/>
      <c r="G3" s="230"/>
      <c r="H3" s="231" t="s">
        <v>13</v>
      </c>
      <c r="I3" s="231"/>
      <c r="J3" s="233"/>
      <c r="K3" s="233"/>
      <c r="L3" s="257">
        <v>0.41980000000000001</v>
      </c>
      <c r="M3" s="296"/>
      <c r="N3" s="296"/>
      <c r="O3" s="297"/>
      <c r="P3" s="298"/>
      <c r="Q3" s="417"/>
      <c r="AG3" s="19"/>
      <c r="AH3" s="16" t="s">
        <v>20</v>
      </c>
      <c r="AI3" s="16" t="s">
        <v>21</v>
      </c>
      <c r="AK3" s="20" t="s">
        <v>33</v>
      </c>
      <c r="AL3" s="20"/>
    </row>
    <row r="4" spans="1:58" ht="12" customHeight="1" x14ac:dyDescent="0.2">
      <c r="A4" s="229"/>
      <c r="B4" s="299"/>
      <c r="C4" s="428"/>
      <c r="D4" s="428"/>
      <c r="E4" s="428"/>
      <c r="F4" s="295"/>
      <c r="G4" s="230"/>
      <c r="H4" s="231" t="s">
        <v>56</v>
      </c>
      <c r="I4" s="231"/>
      <c r="J4" s="233"/>
      <c r="K4" s="233"/>
      <c r="L4" s="257">
        <v>8.0199999999999994E-2</v>
      </c>
      <c r="M4" s="296"/>
      <c r="N4" s="296"/>
      <c r="O4" s="297"/>
      <c r="P4" s="298"/>
      <c r="Q4" s="417"/>
      <c r="AG4" s="16" t="s">
        <v>82</v>
      </c>
      <c r="AH4" s="21">
        <v>0.58599999999999997</v>
      </c>
      <c r="AI4" s="21">
        <v>0.26</v>
      </c>
      <c r="AK4" s="22" t="s">
        <v>34</v>
      </c>
      <c r="AL4" s="22"/>
    </row>
    <row r="5" spans="1:58" ht="12" customHeight="1" thickBot="1" x14ac:dyDescent="0.25">
      <c r="A5" s="229"/>
      <c r="B5" s="300"/>
      <c r="C5" s="429"/>
      <c r="D5" s="429"/>
      <c r="E5" s="429"/>
      <c r="F5" s="301"/>
      <c r="G5" s="230"/>
      <c r="H5" s="231" t="s">
        <v>61</v>
      </c>
      <c r="I5" s="231"/>
      <c r="J5" s="233"/>
      <c r="K5" s="233"/>
      <c r="L5" s="258">
        <v>1E-3</v>
      </c>
      <c r="M5" s="296"/>
      <c r="N5" s="296"/>
      <c r="O5" s="297"/>
      <c r="P5" s="298"/>
      <c r="Q5" s="417"/>
      <c r="AG5" s="16" t="s">
        <v>83</v>
      </c>
      <c r="AH5" s="21">
        <v>0.45800000000000002</v>
      </c>
      <c r="AI5" s="21">
        <v>0.26</v>
      </c>
      <c r="AK5" s="22" t="s">
        <v>35</v>
      </c>
      <c r="AL5" s="22"/>
    </row>
    <row r="6" spans="1:58" ht="11.25" customHeight="1" x14ac:dyDescent="0.2">
      <c r="A6" s="419" t="s">
        <v>135</v>
      </c>
      <c r="B6" s="368"/>
      <c r="C6" s="368"/>
      <c r="D6" s="368"/>
      <c r="E6" s="368"/>
      <c r="F6" s="420"/>
      <c r="G6" s="230"/>
      <c r="H6" s="231" t="s">
        <v>57</v>
      </c>
      <c r="I6" s="231"/>
      <c r="J6" s="233"/>
      <c r="K6" s="233"/>
      <c r="L6" s="257">
        <v>7.7499999999999999E-2</v>
      </c>
      <c r="M6" s="296"/>
      <c r="N6" s="296"/>
      <c r="O6" s="297"/>
      <c r="P6" s="298"/>
      <c r="Q6" s="417"/>
      <c r="AG6" s="16" t="s">
        <v>22</v>
      </c>
      <c r="AH6" s="21">
        <v>0.31900000000000001</v>
      </c>
      <c r="AI6" s="21">
        <v>0.23599999999999999</v>
      </c>
    </row>
    <row r="7" spans="1:58" ht="12" customHeight="1" x14ac:dyDescent="0.2">
      <c r="A7" s="421"/>
      <c r="B7" s="370"/>
      <c r="C7" s="370"/>
      <c r="D7" s="370"/>
      <c r="E7" s="370"/>
      <c r="F7" s="422"/>
      <c r="G7" s="230"/>
      <c r="H7" s="231" t="s">
        <v>48</v>
      </c>
      <c r="I7" s="231"/>
      <c r="J7" s="233"/>
      <c r="K7" s="233"/>
      <c r="L7" s="257">
        <v>0.03</v>
      </c>
      <c r="M7" s="296"/>
      <c r="N7" s="296"/>
      <c r="O7" s="297"/>
      <c r="P7" s="298"/>
      <c r="Q7" s="417"/>
      <c r="AH7" s="21"/>
      <c r="AI7" s="21"/>
    </row>
    <row r="8" spans="1:58" ht="12.75" customHeight="1" x14ac:dyDescent="0.2">
      <c r="A8" s="421"/>
      <c r="B8" s="370"/>
      <c r="C8" s="370"/>
      <c r="D8" s="370"/>
      <c r="E8" s="370"/>
      <c r="F8" s="422"/>
      <c r="G8" s="230"/>
      <c r="H8" s="231" t="s">
        <v>49</v>
      </c>
      <c r="I8" s="231"/>
      <c r="J8" s="302"/>
      <c r="K8" s="302"/>
      <c r="L8" s="257">
        <v>0.04</v>
      </c>
      <c r="M8" s="296"/>
      <c r="N8" s="296"/>
      <c r="O8" s="297"/>
      <c r="P8" s="298"/>
      <c r="Q8" s="417"/>
      <c r="AH8" s="21"/>
      <c r="AI8" s="21"/>
    </row>
    <row r="9" spans="1:58" ht="11.25" customHeight="1" thickBot="1" x14ac:dyDescent="0.25">
      <c r="A9" s="423"/>
      <c r="B9" s="424"/>
      <c r="C9" s="424"/>
      <c r="D9" s="424"/>
      <c r="E9" s="424"/>
      <c r="F9" s="425"/>
      <c r="G9" s="303"/>
      <c r="H9" s="303"/>
      <c r="I9" s="303"/>
      <c r="J9" s="303"/>
      <c r="K9" s="303"/>
      <c r="L9" s="303"/>
      <c r="M9" s="304"/>
      <c r="N9" s="304"/>
      <c r="O9" s="305"/>
      <c r="P9" s="306"/>
      <c r="Q9" s="417"/>
    </row>
    <row r="10" spans="1:58" s="26" customFormat="1" ht="15" customHeight="1" x14ac:dyDescent="0.35">
      <c r="A10" s="27"/>
      <c r="B10" s="11"/>
      <c r="C10" s="103"/>
      <c r="D10" s="103"/>
      <c r="E10" s="400" t="s">
        <v>98</v>
      </c>
      <c r="F10" s="400"/>
      <c r="G10" s="404" t="s">
        <v>99</v>
      </c>
      <c r="H10" s="404"/>
      <c r="I10" s="404" t="s">
        <v>100</v>
      </c>
      <c r="J10" s="404"/>
      <c r="K10" s="399" t="s">
        <v>101</v>
      </c>
      <c r="L10" s="399"/>
      <c r="M10" s="399" t="s">
        <v>102</v>
      </c>
      <c r="N10" s="399"/>
      <c r="O10" s="210" t="s">
        <v>0</v>
      </c>
      <c r="P10" s="211"/>
      <c r="Q10" s="417" t="s">
        <v>124</v>
      </c>
      <c r="R10" s="313"/>
      <c r="S10" s="313"/>
      <c r="T10" s="313"/>
      <c r="U10" s="313"/>
      <c r="V10" s="313"/>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row>
    <row r="11" spans="1:58" s="26" customFormat="1" ht="12.75" customHeight="1" x14ac:dyDescent="0.2">
      <c r="A11" s="27"/>
      <c r="B11" s="11"/>
      <c r="C11" s="418" t="s">
        <v>50</v>
      </c>
      <c r="D11" s="418"/>
      <c r="E11" s="69" t="s">
        <v>51</v>
      </c>
      <c r="F11" s="79" t="s">
        <v>52</v>
      </c>
      <c r="G11" s="69" t="s">
        <v>51</v>
      </c>
      <c r="H11" s="79" t="s">
        <v>52</v>
      </c>
      <c r="I11" s="69" t="s">
        <v>51</v>
      </c>
      <c r="J11" s="79" t="s">
        <v>52</v>
      </c>
      <c r="K11" s="69" t="s">
        <v>51</v>
      </c>
      <c r="L11" s="79" t="s">
        <v>52</v>
      </c>
      <c r="M11" s="69" t="s">
        <v>51</v>
      </c>
      <c r="N11" s="79" t="s">
        <v>52</v>
      </c>
      <c r="O11" s="70" t="s">
        <v>51</v>
      </c>
      <c r="P11" s="93" t="s">
        <v>52</v>
      </c>
      <c r="Q11" s="417"/>
      <c r="R11" s="313"/>
      <c r="S11" s="313"/>
      <c r="T11" s="313"/>
      <c r="U11" s="313"/>
      <c r="V11" s="313"/>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row>
    <row r="12" spans="1:58" ht="12.75" customHeight="1" x14ac:dyDescent="0.2">
      <c r="A12" s="27" t="s">
        <v>1</v>
      </c>
      <c r="B12" s="215" t="s">
        <v>97</v>
      </c>
      <c r="C12" s="29" t="s">
        <v>26</v>
      </c>
      <c r="D12" s="30"/>
      <c r="E12" s="1">
        <v>0</v>
      </c>
      <c r="F12" s="80">
        <v>0</v>
      </c>
      <c r="G12" s="2">
        <f t="shared" ref="G12:N12" si="0">ROUND(E12*(1+$L$7), 0)</f>
        <v>0</v>
      </c>
      <c r="H12" s="82">
        <f t="shared" si="0"/>
        <v>0</v>
      </c>
      <c r="I12" s="2">
        <f t="shared" si="0"/>
        <v>0</v>
      </c>
      <c r="J12" s="82">
        <f t="shared" si="0"/>
        <v>0</v>
      </c>
      <c r="K12" s="2">
        <f t="shared" si="0"/>
        <v>0</v>
      </c>
      <c r="L12" s="82">
        <f t="shared" si="0"/>
        <v>0</v>
      </c>
      <c r="M12" s="2">
        <f t="shared" si="0"/>
        <v>0</v>
      </c>
      <c r="N12" s="82">
        <f t="shared" si="0"/>
        <v>0</v>
      </c>
      <c r="O12" s="72">
        <f>SUMIF($E$11:$N$11,$O$11,E12:N12)</f>
        <v>0</v>
      </c>
      <c r="P12" s="94">
        <f>SUMIF($E$11:$N$11,$P$11,E12:N12)</f>
        <v>0</v>
      </c>
      <c r="Q12" s="417"/>
      <c r="R12" s="313"/>
      <c r="S12" s="313"/>
      <c r="T12" s="313"/>
      <c r="U12" s="313"/>
      <c r="V12" s="313"/>
    </row>
    <row r="13" spans="1:58" ht="12.75" customHeight="1" x14ac:dyDescent="0.2">
      <c r="A13" s="27"/>
      <c r="B13" s="11"/>
      <c r="C13" s="29" t="s">
        <v>27</v>
      </c>
      <c r="D13" s="195">
        <f>$L$3</f>
        <v>0.41980000000000001</v>
      </c>
      <c r="E13" s="1">
        <f>E12*$D$13</f>
        <v>0</v>
      </c>
      <c r="F13" s="80">
        <f>F12*$D$13</f>
        <v>0</v>
      </c>
      <c r="G13" s="1">
        <f t="shared" ref="G13:N13" si="1">G12*$D$13</f>
        <v>0</v>
      </c>
      <c r="H13" s="80">
        <f t="shared" si="1"/>
        <v>0</v>
      </c>
      <c r="I13" s="1">
        <f t="shared" si="1"/>
        <v>0</v>
      </c>
      <c r="J13" s="80">
        <f t="shared" si="1"/>
        <v>0</v>
      </c>
      <c r="K13" s="1">
        <f t="shared" si="1"/>
        <v>0</v>
      </c>
      <c r="L13" s="80">
        <f t="shared" si="1"/>
        <v>0</v>
      </c>
      <c r="M13" s="1">
        <f t="shared" si="1"/>
        <v>0</v>
      </c>
      <c r="N13" s="80">
        <f t="shared" si="1"/>
        <v>0</v>
      </c>
      <c r="O13" s="72">
        <f>SUMIF($E$11:$N$11,$O$11,E13:N13)</f>
        <v>0</v>
      </c>
      <c r="P13" s="94">
        <f>SUMIF($E$11:$N$11,$P$11,E13:N13)</f>
        <v>0</v>
      </c>
      <c r="Q13" s="417"/>
      <c r="R13" s="313"/>
      <c r="S13" s="313"/>
      <c r="T13" s="313"/>
      <c r="U13" s="313"/>
      <c r="V13" s="313"/>
    </row>
    <row r="14" spans="1:58" ht="6" customHeight="1" x14ac:dyDescent="0.2">
      <c r="A14" s="27"/>
      <c r="B14" s="11"/>
      <c r="C14" s="34"/>
      <c r="D14" s="7"/>
      <c r="E14" s="31"/>
      <c r="F14" s="81"/>
      <c r="G14" s="31"/>
      <c r="H14" s="81"/>
      <c r="I14" s="31"/>
      <c r="J14" s="81"/>
      <c r="K14" s="31"/>
      <c r="L14" s="81"/>
      <c r="M14" s="31"/>
      <c r="N14" s="81"/>
      <c r="O14" s="73"/>
      <c r="P14" s="95"/>
      <c r="Q14" s="417"/>
      <c r="R14" s="313"/>
      <c r="S14" s="313"/>
      <c r="T14" s="313"/>
      <c r="U14" s="313"/>
      <c r="V14" s="313"/>
    </row>
    <row r="15" spans="1:58" ht="12.75" customHeight="1" x14ac:dyDescent="0.2">
      <c r="A15" s="27"/>
      <c r="B15" s="215" t="s">
        <v>93</v>
      </c>
      <c r="C15" s="29" t="s">
        <v>26</v>
      </c>
      <c r="D15" s="30"/>
      <c r="E15" s="2">
        <v>0</v>
      </c>
      <c r="F15" s="82">
        <v>0</v>
      </c>
      <c r="G15" s="2">
        <f t="shared" ref="G15:N15" si="2">ROUND(E15*(1+$L$7), 0)</f>
        <v>0</v>
      </c>
      <c r="H15" s="82">
        <f t="shared" si="2"/>
        <v>0</v>
      </c>
      <c r="I15" s="2">
        <f t="shared" si="2"/>
        <v>0</v>
      </c>
      <c r="J15" s="82">
        <f t="shared" si="2"/>
        <v>0</v>
      </c>
      <c r="K15" s="2">
        <f t="shared" si="2"/>
        <v>0</v>
      </c>
      <c r="L15" s="82">
        <f t="shared" si="2"/>
        <v>0</v>
      </c>
      <c r="M15" s="2">
        <f t="shared" si="2"/>
        <v>0</v>
      </c>
      <c r="N15" s="82">
        <f t="shared" si="2"/>
        <v>0</v>
      </c>
      <c r="O15" s="72">
        <f>SUMIF($E$11:$N$11,$O$11,E15:N15)</f>
        <v>0</v>
      </c>
      <c r="P15" s="94">
        <f>SUMIF($E$11:$N$11,$P$11,E15:N15)</f>
        <v>0</v>
      </c>
      <c r="Q15" s="417"/>
      <c r="R15" s="313"/>
      <c r="S15" s="313"/>
      <c r="T15" s="313"/>
      <c r="U15" s="313"/>
      <c r="V15" s="313"/>
    </row>
    <row r="16" spans="1:58" ht="12.75" customHeight="1" x14ac:dyDescent="0.2">
      <c r="A16" s="27"/>
      <c r="B16" s="11"/>
      <c r="C16" s="29" t="s">
        <v>27</v>
      </c>
      <c r="D16" s="195">
        <f>$L$3</f>
        <v>0.41980000000000001</v>
      </c>
      <c r="E16" s="2">
        <f>E15*$D$16</f>
        <v>0</v>
      </c>
      <c r="F16" s="82">
        <f t="shared" ref="F16:N16" si="3">F15*$D$16</f>
        <v>0</v>
      </c>
      <c r="G16" s="2">
        <f t="shared" si="3"/>
        <v>0</v>
      </c>
      <c r="H16" s="82">
        <f t="shared" si="3"/>
        <v>0</v>
      </c>
      <c r="I16" s="2">
        <f t="shared" si="3"/>
        <v>0</v>
      </c>
      <c r="J16" s="82">
        <f t="shared" si="3"/>
        <v>0</v>
      </c>
      <c r="K16" s="2">
        <f t="shared" si="3"/>
        <v>0</v>
      </c>
      <c r="L16" s="82">
        <f t="shared" si="3"/>
        <v>0</v>
      </c>
      <c r="M16" s="2">
        <f t="shared" si="3"/>
        <v>0</v>
      </c>
      <c r="N16" s="82">
        <f t="shared" si="3"/>
        <v>0</v>
      </c>
      <c r="O16" s="72">
        <f>SUMIF($E$11:$N$11,$O$11,E16:N16)</f>
        <v>0</v>
      </c>
      <c r="P16" s="94">
        <f>SUMIF($E$11:$N$11,$P$11,E16:N16)</f>
        <v>0</v>
      </c>
      <c r="Q16" s="417"/>
      <c r="R16" s="313"/>
      <c r="S16" s="313"/>
      <c r="T16" s="313"/>
      <c r="U16" s="313"/>
      <c r="V16" s="313"/>
    </row>
    <row r="17" spans="1:58" ht="6" customHeight="1" x14ac:dyDescent="0.2">
      <c r="A17" s="27"/>
      <c r="B17" s="11"/>
      <c r="C17" s="34"/>
      <c r="D17" s="7"/>
      <c r="E17" s="17"/>
      <c r="F17" s="83"/>
      <c r="G17" s="17"/>
      <c r="H17" s="83"/>
      <c r="I17" s="17"/>
      <c r="J17" s="83"/>
      <c r="K17" s="17"/>
      <c r="L17" s="83"/>
      <c r="M17" s="17"/>
      <c r="N17" s="83"/>
      <c r="O17" s="74"/>
      <c r="P17" s="95"/>
      <c r="Q17" s="417"/>
      <c r="R17" s="313"/>
      <c r="S17" s="313"/>
      <c r="T17" s="313"/>
      <c r="U17" s="313"/>
      <c r="V17" s="313"/>
    </row>
    <row r="18" spans="1:58" ht="12.75" customHeight="1" x14ac:dyDescent="0.2">
      <c r="A18" s="27"/>
      <c r="B18" s="215" t="s">
        <v>94</v>
      </c>
      <c r="C18" s="29" t="s">
        <v>26</v>
      </c>
      <c r="D18" s="30"/>
      <c r="E18" s="2">
        <v>0</v>
      </c>
      <c r="F18" s="82">
        <v>0</v>
      </c>
      <c r="G18" s="2">
        <f t="shared" ref="G18:N18" si="4">ROUND(E18*(1+$L$7), 0)</f>
        <v>0</v>
      </c>
      <c r="H18" s="82">
        <f t="shared" si="4"/>
        <v>0</v>
      </c>
      <c r="I18" s="2">
        <f t="shared" si="4"/>
        <v>0</v>
      </c>
      <c r="J18" s="82">
        <f t="shared" si="4"/>
        <v>0</v>
      </c>
      <c r="K18" s="2">
        <f t="shared" si="4"/>
        <v>0</v>
      </c>
      <c r="L18" s="82">
        <f t="shared" si="4"/>
        <v>0</v>
      </c>
      <c r="M18" s="2">
        <f t="shared" si="4"/>
        <v>0</v>
      </c>
      <c r="N18" s="82">
        <f t="shared" si="4"/>
        <v>0</v>
      </c>
      <c r="O18" s="72">
        <f>SUMIF($E$11:$N$11,$O$11,E18:N18)</f>
        <v>0</v>
      </c>
      <c r="P18" s="94">
        <f>SUMIF($E$11:$N$11,$P$11,E18:N18)</f>
        <v>0</v>
      </c>
      <c r="Q18" s="417"/>
      <c r="R18" s="313"/>
      <c r="S18" s="313"/>
      <c r="T18" s="313"/>
      <c r="U18" s="313"/>
      <c r="V18" s="313"/>
    </row>
    <row r="19" spans="1:58" ht="12.75" customHeight="1" x14ac:dyDescent="0.2">
      <c r="A19" s="27"/>
      <c r="B19" s="11"/>
      <c r="C19" s="29" t="s">
        <v>27</v>
      </c>
      <c r="D19" s="195">
        <f>$L$3</f>
        <v>0.41980000000000001</v>
      </c>
      <c r="E19" s="2">
        <f>E18*$D$19</f>
        <v>0</v>
      </c>
      <c r="F19" s="82">
        <f t="shared" ref="F19:N19" si="5">F18*$D$19</f>
        <v>0</v>
      </c>
      <c r="G19" s="2">
        <f t="shared" si="5"/>
        <v>0</v>
      </c>
      <c r="H19" s="82">
        <f t="shared" si="5"/>
        <v>0</v>
      </c>
      <c r="I19" s="2">
        <f t="shared" si="5"/>
        <v>0</v>
      </c>
      <c r="J19" s="82">
        <f t="shared" si="5"/>
        <v>0</v>
      </c>
      <c r="K19" s="2">
        <f t="shared" si="5"/>
        <v>0</v>
      </c>
      <c r="L19" s="82">
        <f t="shared" si="5"/>
        <v>0</v>
      </c>
      <c r="M19" s="2">
        <f t="shared" si="5"/>
        <v>0</v>
      </c>
      <c r="N19" s="82">
        <f t="shared" si="5"/>
        <v>0</v>
      </c>
      <c r="O19" s="72">
        <f>SUMIF($E$11:$N$11,$O$11,E19:N19)</f>
        <v>0</v>
      </c>
      <c r="P19" s="94">
        <f>SUMIF($E$11:$N$11,$P$11,E19:N19)</f>
        <v>0</v>
      </c>
      <c r="Q19" s="326"/>
    </row>
    <row r="20" spans="1:58" ht="6" customHeight="1" x14ac:dyDescent="0.2">
      <c r="A20" s="27"/>
      <c r="B20" s="11"/>
      <c r="C20" s="34"/>
      <c r="D20" s="7"/>
      <c r="E20" s="17"/>
      <c r="F20" s="83"/>
      <c r="G20" s="17"/>
      <c r="H20" s="83"/>
      <c r="I20" s="17"/>
      <c r="J20" s="83"/>
      <c r="K20" s="17"/>
      <c r="L20" s="83"/>
      <c r="M20" s="17"/>
      <c r="N20" s="83"/>
      <c r="O20" s="74"/>
      <c r="P20" s="95"/>
      <c r="Q20" s="326"/>
    </row>
    <row r="21" spans="1:58" ht="12.75" customHeight="1" x14ac:dyDescent="0.2">
      <c r="A21" s="27"/>
      <c r="B21" s="215" t="s">
        <v>95</v>
      </c>
      <c r="C21" s="29" t="s">
        <v>26</v>
      </c>
      <c r="D21" s="30"/>
      <c r="E21" s="2">
        <v>0</v>
      </c>
      <c r="F21" s="82">
        <v>0</v>
      </c>
      <c r="G21" s="2">
        <f t="shared" ref="G21:N21" si="6">ROUND(E21*(1+$L$7), 0)</f>
        <v>0</v>
      </c>
      <c r="H21" s="82">
        <f t="shared" si="6"/>
        <v>0</v>
      </c>
      <c r="I21" s="2">
        <f t="shared" si="6"/>
        <v>0</v>
      </c>
      <c r="J21" s="82">
        <f t="shared" si="6"/>
        <v>0</v>
      </c>
      <c r="K21" s="2">
        <f t="shared" si="6"/>
        <v>0</v>
      </c>
      <c r="L21" s="82">
        <f t="shared" si="6"/>
        <v>0</v>
      </c>
      <c r="M21" s="2">
        <f t="shared" si="6"/>
        <v>0</v>
      </c>
      <c r="N21" s="82">
        <f t="shared" si="6"/>
        <v>0</v>
      </c>
      <c r="O21" s="72">
        <f>SUMIF($E$11:$N$11,$O$11,E21:N21)</f>
        <v>0</v>
      </c>
      <c r="P21" s="94">
        <f>SUMIF($E$11:$N$11,$P$11,E21:N21)</f>
        <v>0</v>
      </c>
      <c r="Q21" s="326"/>
    </row>
    <row r="22" spans="1:58" ht="12.75" customHeight="1" x14ac:dyDescent="0.2">
      <c r="A22" s="27"/>
      <c r="B22" s="11"/>
      <c r="C22" s="29" t="s">
        <v>27</v>
      </c>
      <c r="D22" s="195">
        <f>$L$3</f>
        <v>0.41980000000000001</v>
      </c>
      <c r="E22" s="2">
        <f>E21*$D$22</f>
        <v>0</v>
      </c>
      <c r="F22" s="82">
        <f t="shared" ref="F22:N22" si="7">F21*$D$22</f>
        <v>0</v>
      </c>
      <c r="G22" s="2">
        <f t="shared" si="7"/>
        <v>0</v>
      </c>
      <c r="H22" s="82">
        <f t="shared" si="7"/>
        <v>0</v>
      </c>
      <c r="I22" s="2">
        <f t="shared" si="7"/>
        <v>0</v>
      </c>
      <c r="J22" s="82">
        <f t="shared" si="7"/>
        <v>0</v>
      </c>
      <c r="K22" s="2">
        <f t="shared" si="7"/>
        <v>0</v>
      </c>
      <c r="L22" s="82">
        <f t="shared" si="7"/>
        <v>0</v>
      </c>
      <c r="M22" s="2">
        <f t="shared" si="7"/>
        <v>0</v>
      </c>
      <c r="N22" s="82">
        <f t="shared" si="7"/>
        <v>0</v>
      </c>
      <c r="O22" s="72">
        <f>SUMIF($E$11:$N$11,$O$11,E22:N22)</f>
        <v>0</v>
      </c>
      <c r="P22" s="94">
        <f>SUMIF($E$11:$N$11,$P$11,E22:N22)</f>
        <v>0</v>
      </c>
      <c r="Q22" s="326"/>
    </row>
    <row r="23" spans="1:58" ht="6" customHeight="1" x14ac:dyDescent="0.2">
      <c r="A23" s="27"/>
      <c r="B23" s="11"/>
      <c r="C23" s="34"/>
      <c r="D23" s="7"/>
      <c r="E23" s="17"/>
      <c r="F23" s="83"/>
      <c r="G23" s="17"/>
      <c r="H23" s="83"/>
      <c r="I23" s="17"/>
      <c r="J23" s="83"/>
      <c r="K23" s="17"/>
      <c r="L23" s="83"/>
      <c r="M23" s="17"/>
      <c r="N23" s="83"/>
      <c r="O23" s="74"/>
      <c r="P23" s="95"/>
      <c r="Q23" s="326"/>
    </row>
    <row r="24" spans="1:58" ht="12.75" customHeight="1" x14ac:dyDescent="0.2">
      <c r="A24" s="27"/>
      <c r="B24" s="215" t="s">
        <v>96</v>
      </c>
      <c r="C24" s="29" t="s">
        <v>26</v>
      </c>
      <c r="D24" s="30"/>
      <c r="E24" s="2">
        <v>0</v>
      </c>
      <c r="F24" s="82">
        <v>0</v>
      </c>
      <c r="G24" s="2">
        <f t="shared" ref="G24:N24" si="8">ROUND(E24*(1+$L$7), 0)</f>
        <v>0</v>
      </c>
      <c r="H24" s="82">
        <f t="shared" si="8"/>
        <v>0</v>
      </c>
      <c r="I24" s="2">
        <f t="shared" si="8"/>
        <v>0</v>
      </c>
      <c r="J24" s="82">
        <f t="shared" si="8"/>
        <v>0</v>
      </c>
      <c r="K24" s="2">
        <f t="shared" si="8"/>
        <v>0</v>
      </c>
      <c r="L24" s="82">
        <f t="shared" si="8"/>
        <v>0</v>
      </c>
      <c r="M24" s="2">
        <f t="shared" si="8"/>
        <v>0</v>
      </c>
      <c r="N24" s="82">
        <f t="shared" si="8"/>
        <v>0</v>
      </c>
      <c r="O24" s="72">
        <f>SUMIF($E$11:$N$11,$O$11,E24:N24)</f>
        <v>0</v>
      </c>
      <c r="P24" s="94">
        <f>SUMIF($E$11:$N$11,$P$11,E24:N24)</f>
        <v>0</v>
      </c>
      <c r="Q24" s="326"/>
    </row>
    <row r="25" spans="1:58" ht="12.75" customHeight="1" x14ac:dyDescent="0.2">
      <c r="A25" s="27"/>
      <c r="B25" s="11"/>
      <c r="C25" s="29" t="s">
        <v>27</v>
      </c>
      <c r="D25" s="195">
        <f>$L$3</f>
        <v>0.41980000000000001</v>
      </c>
      <c r="E25" s="2">
        <f>E24*$D$25</f>
        <v>0</v>
      </c>
      <c r="F25" s="82">
        <f t="shared" ref="F25:N25" si="9">F24*$D$25</f>
        <v>0</v>
      </c>
      <c r="G25" s="2">
        <f t="shared" si="9"/>
        <v>0</v>
      </c>
      <c r="H25" s="82">
        <f t="shared" si="9"/>
        <v>0</v>
      </c>
      <c r="I25" s="2">
        <f t="shared" si="9"/>
        <v>0</v>
      </c>
      <c r="J25" s="82">
        <f t="shared" si="9"/>
        <v>0</v>
      </c>
      <c r="K25" s="2">
        <f t="shared" si="9"/>
        <v>0</v>
      </c>
      <c r="L25" s="82">
        <f t="shared" si="9"/>
        <v>0</v>
      </c>
      <c r="M25" s="2">
        <f t="shared" si="9"/>
        <v>0</v>
      </c>
      <c r="N25" s="82">
        <f t="shared" si="9"/>
        <v>0</v>
      </c>
      <c r="O25" s="72">
        <f>SUMIF($E$11:$N$11,$O$11,E25:N25)</f>
        <v>0</v>
      </c>
      <c r="P25" s="94">
        <f>SUMIF($E$11:$N$11,$P$11,E25:N25)</f>
        <v>0</v>
      </c>
      <c r="Q25" s="326"/>
    </row>
    <row r="26" spans="1:58" ht="6" customHeight="1" x14ac:dyDescent="0.2">
      <c r="A26" s="27"/>
      <c r="B26" s="11"/>
      <c r="C26" s="34"/>
      <c r="D26" s="7"/>
      <c r="E26" s="17"/>
      <c r="F26" s="83"/>
      <c r="G26" s="17"/>
      <c r="H26" s="83"/>
      <c r="I26" s="17"/>
      <c r="J26" s="83"/>
      <c r="K26" s="17"/>
      <c r="L26" s="83"/>
      <c r="M26" s="17"/>
      <c r="N26" s="83"/>
      <c r="O26" s="74"/>
      <c r="P26" s="95"/>
    </row>
    <row r="27" spans="1:58" x14ac:dyDescent="0.2">
      <c r="A27" s="27"/>
      <c r="B27" s="28" t="s">
        <v>28</v>
      </c>
      <c r="C27" s="29" t="s">
        <v>26</v>
      </c>
      <c r="D27" s="30"/>
      <c r="E27" s="2">
        <v>0</v>
      </c>
      <c r="F27" s="82">
        <v>0</v>
      </c>
      <c r="G27" s="2">
        <f t="shared" ref="G27:N27" si="10">ROUND(E27*(1+$L$7), 0)</f>
        <v>0</v>
      </c>
      <c r="H27" s="82">
        <f t="shared" si="10"/>
        <v>0</v>
      </c>
      <c r="I27" s="2">
        <f t="shared" si="10"/>
        <v>0</v>
      </c>
      <c r="J27" s="82">
        <f t="shared" si="10"/>
        <v>0</v>
      </c>
      <c r="K27" s="2">
        <f t="shared" si="10"/>
        <v>0</v>
      </c>
      <c r="L27" s="82">
        <f t="shared" si="10"/>
        <v>0</v>
      </c>
      <c r="M27" s="2">
        <f t="shared" si="10"/>
        <v>0</v>
      </c>
      <c r="N27" s="82">
        <f t="shared" si="10"/>
        <v>0</v>
      </c>
      <c r="O27" s="72">
        <f>SUMIF($E$11:$N$11,$O$11,E27:N27)</f>
        <v>0</v>
      </c>
      <c r="P27" s="94">
        <f>SUMIF($E$11:$N$11,$P$11,E27:N27)</f>
        <v>0</v>
      </c>
      <c r="Q27" s="33"/>
    </row>
    <row r="28" spans="1:58" x14ac:dyDescent="0.2">
      <c r="A28" s="27"/>
      <c r="B28" s="11"/>
      <c r="C28" s="29" t="s">
        <v>27</v>
      </c>
      <c r="D28" s="195">
        <f>$L$3</f>
        <v>0.41980000000000001</v>
      </c>
      <c r="E28" s="2">
        <f>E27*$D$28</f>
        <v>0</v>
      </c>
      <c r="F28" s="82">
        <f t="shared" ref="F28:N28" si="11">F27*$D$28</f>
        <v>0</v>
      </c>
      <c r="G28" s="2">
        <f t="shared" si="11"/>
        <v>0</v>
      </c>
      <c r="H28" s="82">
        <f t="shared" si="11"/>
        <v>0</v>
      </c>
      <c r="I28" s="2">
        <f t="shared" si="11"/>
        <v>0</v>
      </c>
      <c r="J28" s="82">
        <f t="shared" si="11"/>
        <v>0</v>
      </c>
      <c r="K28" s="2">
        <f t="shared" si="11"/>
        <v>0</v>
      </c>
      <c r="L28" s="82">
        <f t="shared" si="11"/>
        <v>0</v>
      </c>
      <c r="M28" s="2">
        <f t="shared" si="11"/>
        <v>0</v>
      </c>
      <c r="N28" s="82">
        <f t="shared" si="11"/>
        <v>0</v>
      </c>
      <c r="O28" s="72">
        <f>SUMIF($E$11:$N$11,$O$11,E28:N28)</f>
        <v>0</v>
      </c>
      <c r="P28" s="94">
        <f>SUMIF($E$11:$N$11,$P$11,E28:N28)</f>
        <v>0</v>
      </c>
      <c r="Q28" s="33"/>
    </row>
    <row r="29" spans="1:58" ht="12.75" customHeight="1" x14ac:dyDescent="0.2">
      <c r="A29" s="27"/>
      <c r="B29" s="11"/>
      <c r="C29" s="34"/>
      <c r="D29" s="7"/>
      <c r="E29" s="17"/>
      <c r="F29" s="83"/>
      <c r="G29" s="17"/>
      <c r="H29" s="83"/>
      <c r="I29" s="17"/>
      <c r="J29" s="83"/>
      <c r="K29" s="17"/>
      <c r="L29" s="83"/>
      <c r="M29" s="17"/>
      <c r="N29" s="83"/>
      <c r="O29" s="74"/>
      <c r="P29" s="95"/>
      <c r="Q29" s="33"/>
    </row>
    <row r="30" spans="1:58" x14ac:dyDescent="0.2">
      <c r="A30" s="27"/>
      <c r="B30" s="10" t="s">
        <v>9</v>
      </c>
      <c r="C30" s="40" t="s">
        <v>26</v>
      </c>
      <c r="D30" s="7"/>
      <c r="E30" s="17">
        <f>E12+E15+E18+E21+E24+E27</f>
        <v>0</v>
      </c>
      <c r="F30" s="83">
        <f t="shared" ref="F30:N31" si="12">F12+F15+F18+F21+F24+F27</f>
        <v>0</v>
      </c>
      <c r="G30" s="17">
        <f t="shared" si="12"/>
        <v>0</v>
      </c>
      <c r="H30" s="83">
        <f t="shared" si="12"/>
        <v>0</v>
      </c>
      <c r="I30" s="17">
        <f t="shared" si="12"/>
        <v>0</v>
      </c>
      <c r="J30" s="83">
        <f t="shared" si="12"/>
        <v>0</v>
      </c>
      <c r="K30" s="17">
        <f t="shared" si="12"/>
        <v>0</v>
      </c>
      <c r="L30" s="83">
        <f t="shared" si="12"/>
        <v>0</v>
      </c>
      <c r="M30" s="17">
        <f t="shared" si="12"/>
        <v>0</v>
      </c>
      <c r="N30" s="83">
        <f t="shared" si="12"/>
        <v>0</v>
      </c>
      <c r="O30" s="72">
        <f>SUMIF($E$11:$N$11,$O$11,E30:N30)</f>
        <v>0</v>
      </c>
      <c r="P30" s="94">
        <f>SUMIF($E$11:$N$11,$P$11,E30:N30)</f>
        <v>0</v>
      </c>
      <c r="Q30" s="33"/>
    </row>
    <row r="31" spans="1:58" s="25" customFormat="1" x14ac:dyDescent="0.2">
      <c r="A31" s="35"/>
      <c r="B31" s="13"/>
      <c r="C31" s="102" t="s">
        <v>27</v>
      </c>
      <c r="D31" s="36"/>
      <c r="E31" s="37">
        <f>E13+E16+E19+E22+E25+E28</f>
        <v>0</v>
      </c>
      <c r="F31" s="84">
        <f t="shared" si="12"/>
        <v>0</v>
      </c>
      <c r="G31" s="37">
        <f t="shared" si="12"/>
        <v>0</v>
      </c>
      <c r="H31" s="84">
        <f t="shared" si="12"/>
        <v>0</v>
      </c>
      <c r="I31" s="37">
        <f t="shared" si="12"/>
        <v>0</v>
      </c>
      <c r="J31" s="84">
        <f t="shared" si="12"/>
        <v>0</v>
      </c>
      <c r="K31" s="37">
        <f t="shared" si="12"/>
        <v>0</v>
      </c>
      <c r="L31" s="84">
        <f t="shared" si="12"/>
        <v>0</v>
      </c>
      <c r="M31" s="37">
        <f t="shared" si="12"/>
        <v>0</v>
      </c>
      <c r="N31" s="84">
        <f t="shared" si="12"/>
        <v>0</v>
      </c>
      <c r="O31" s="76">
        <f>SUMIF($E$11:$N$11,$O$11,E31:N31)</f>
        <v>0</v>
      </c>
      <c r="P31" s="97">
        <f>SUMIF($E$11:$N$11,$P$11,E31:N31)</f>
        <v>0</v>
      </c>
      <c r="Q31" s="39"/>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row>
    <row r="32" spans="1:58" s="25" customFormat="1" x14ac:dyDescent="0.2">
      <c r="A32" s="35"/>
      <c r="B32" s="13"/>
      <c r="C32" s="40" t="s">
        <v>0</v>
      </c>
      <c r="D32" s="41"/>
      <c r="E32" s="42">
        <f>SUM(E30:E31)</f>
        <v>0</v>
      </c>
      <c r="F32" s="85">
        <f t="shared" ref="F32:N32" si="13">SUM(F30:F31)</f>
        <v>0</v>
      </c>
      <c r="G32" s="42">
        <f t="shared" si="13"/>
        <v>0</v>
      </c>
      <c r="H32" s="85">
        <f t="shared" si="13"/>
        <v>0</v>
      </c>
      <c r="I32" s="42">
        <f t="shared" si="13"/>
        <v>0</v>
      </c>
      <c r="J32" s="85">
        <f t="shared" si="13"/>
        <v>0</v>
      </c>
      <c r="K32" s="42">
        <f t="shared" si="13"/>
        <v>0</v>
      </c>
      <c r="L32" s="85">
        <f t="shared" si="13"/>
        <v>0</v>
      </c>
      <c r="M32" s="42">
        <f t="shared" si="13"/>
        <v>0</v>
      </c>
      <c r="N32" s="85">
        <f t="shared" si="13"/>
        <v>0</v>
      </c>
      <c r="O32" s="199">
        <f>SUMIF($E$11:$N$11,$O$11,E32:N32)</f>
        <v>0</v>
      </c>
      <c r="P32" s="200">
        <f>SUMIF($E$11:$N$11,$P$11,E32:N32)</f>
        <v>0</v>
      </c>
      <c r="Q32" s="39"/>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row>
    <row r="33" spans="1:17" x14ac:dyDescent="0.2">
      <c r="A33" s="27"/>
      <c r="B33" s="11"/>
      <c r="C33" s="44"/>
      <c r="D33" s="44"/>
      <c r="E33" s="17"/>
      <c r="F33" s="83"/>
      <c r="G33" s="17"/>
      <c r="H33" s="83"/>
      <c r="I33" s="17"/>
      <c r="J33" s="83"/>
      <c r="K33" s="17"/>
      <c r="L33" s="83"/>
      <c r="M33" s="17"/>
      <c r="N33" s="83"/>
      <c r="O33" s="74"/>
      <c r="P33" s="95"/>
    </row>
    <row r="34" spans="1:17" x14ac:dyDescent="0.2">
      <c r="A34" s="27"/>
      <c r="B34" s="28" t="s">
        <v>29</v>
      </c>
      <c r="C34" s="29" t="s">
        <v>26</v>
      </c>
      <c r="D34" s="30"/>
      <c r="E34" s="2">
        <v>0</v>
      </c>
      <c r="F34" s="82">
        <v>0</v>
      </c>
      <c r="G34" s="2">
        <f t="shared" ref="G34:N34" si="14">ROUND(E34*(1+$L$7), 0)</f>
        <v>0</v>
      </c>
      <c r="H34" s="82">
        <f t="shared" si="14"/>
        <v>0</v>
      </c>
      <c r="I34" s="2">
        <f t="shared" si="14"/>
        <v>0</v>
      </c>
      <c r="J34" s="82">
        <f t="shared" si="14"/>
        <v>0</v>
      </c>
      <c r="K34" s="2">
        <f t="shared" si="14"/>
        <v>0</v>
      </c>
      <c r="L34" s="82">
        <f t="shared" si="14"/>
        <v>0</v>
      </c>
      <c r="M34" s="2">
        <f t="shared" si="14"/>
        <v>0</v>
      </c>
      <c r="N34" s="82">
        <f t="shared" si="14"/>
        <v>0</v>
      </c>
      <c r="O34" s="72">
        <f>SUMIF($E$11:$N$11,$O$11,E34:N34)</f>
        <v>0</v>
      </c>
      <c r="P34" s="94">
        <f>SUMIF($E$11:$N$11,$P$11,E34:N34)</f>
        <v>0</v>
      </c>
    </row>
    <row r="35" spans="1:17" x14ac:dyDescent="0.2">
      <c r="A35" s="27"/>
      <c r="B35" s="11"/>
      <c r="C35" s="29" t="s">
        <v>27</v>
      </c>
      <c r="D35" s="195">
        <f>$L$3</f>
        <v>0.41980000000000001</v>
      </c>
      <c r="E35" s="2">
        <f>E34*$D$35</f>
        <v>0</v>
      </c>
      <c r="F35" s="82">
        <f t="shared" ref="F35:N35" si="15">F34*$D$35</f>
        <v>0</v>
      </c>
      <c r="G35" s="2">
        <f t="shared" si="15"/>
        <v>0</v>
      </c>
      <c r="H35" s="82">
        <f t="shared" si="15"/>
        <v>0</v>
      </c>
      <c r="I35" s="2">
        <f t="shared" si="15"/>
        <v>0</v>
      </c>
      <c r="J35" s="82">
        <f t="shared" si="15"/>
        <v>0</v>
      </c>
      <c r="K35" s="2">
        <f t="shared" si="15"/>
        <v>0</v>
      </c>
      <c r="L35" s="82">
        <f t="shared" si="15"/>
        <v>0</v>
      </c>
      <c r="M35" s="2">
        <f t="shared" si="15"/>
        <v>0</v>
      </c>
      <c r="N35" s="82">
        <f t="shared" si="15"/>
        <v>0</v>
      </c>
      <c r="O35" s="72">
        <f>SUMIF($E$11:$N$11,$O$11,E35:N35)</f>
        <v>0</v>
      </c>
      <c r="P35" s="94">
        <f>SUMIF($E$11:$N$11,$P$11,E35:N35)</f>
        <v>0</v>
      </c>
    </row>
    <row r="36" spans="1:17" ht="6" customHeight="1" x14ac:dyDescent="0.2">
      <c r="A36" s="27"/>
      <c r="B36" s="11"/>
      <c r="C36" s="34"/>
      <c r="D36" s="7"/>
      <c r="E36" s="17"/>
      <c r="F36" s="83"/>
      <c r="G36" s="17"/>
      <c r="H36" s="83"/>
      <c r="I36" s="17"/>
      <c r="J36" s="83"/>
      <c r="K36" s="17"/>
      <c r="L36" s="83"/>
      <c r="M36" s="17"/>
      <c r="N36" s="83"/>
      <c r="O36" s="74"/>
      <c r="P36" s="95"/>
    </row>
    <row r="37" spans="1:17" x14ac:dyDescent="0.2">
      <c r="A37" s="27"/>
      <c r="B37" s="28" t="s">
        <v>30</v>
      </c>
      <c r="C37" s="29" t="s">
        <v>26</v>
      </c>
      <c r="D37" s="30"/>
      <c r="E37" s="2">
        <v>0</v>
      </c>
      <c r="F37" s="82">
        <v>0</v>
      </c>
      <c r="G37" s="2">
        <f t="shared" ref="G37:N37" si="16">ROUND(E37*(1+$L$7), 0)</f>
        <v>0</v>
      </c>
      <c r="H37" s="82">
        <f t="shared" si="16"/>
        <v>0</v>
      </c>
      <c r="I37" s="2">
        <f t="shared" si="16"/>
        <v>0</v>
      </c>
      <c r="J37" s="82">
        <f t="shared" si="16"/>
        <v>0</v>
      </c>
      <c r="K37" s="2">
        <f t="shared" si="16"/>
        <v>0</v>
      </c>
      <c r="L37" s="82">
        <f t="shared" si="16"/>
        <v>0</v>
      </c>
      <c r="M37" s="2">
        <f t="shared" si="16"/>
        <v>0</v>
      </c>
      <c r="N37" s="82">
        <f t="shared" si="16"/>
        <v>0</v>
      </c>
      <c r="O37" s="72">
        <f>SUMIF($E$11:$N$11,$O$11,E37:N37)</f>
        <v>0</v>
      </c>
      <c r="P37" s="94">
        <f>SUMIF($E$11:$N$11,$P$11,E37:N37)</f>
        <v>0</v>
      </c>
      <c r="Q37" s="33"/>
    </row>
    <row r="38" spans="1:17" x14ac:dyDescent="0.2">
      <c r="A38" s="27"/>
      <c r="B38" s="11"/>
      <c r="C38" s="29" t="s">
        <v>27</v>
      </c>
      <c r="D38" s="195">
        <f>$L$3</f>
        <v>0.41980000000000001</v>
      </c>
      <c r="E38" s="2">
        <f>E37*$D$38</f>
        <v>0</v>
      </c>
      <c r="F38" s="82">
        <f t="shared" ref="F38:N38" si="17">F37*$D$38</f>
        <v>0</v>
      </c>
      <c r="G38" s="2">
        <f t="shared" si="17"/>
        <v>0</v>
      </c>
      <c r="H38" s="82">
        <f t="shared" si="17"/>
        <v>0</v>
      </c>
      <c r="I38" s="2">
        <f t="shared" si="17"/>
        <v>0</v>
      </c>
      <c r="J38" s="82">
        <f t="shared" si="17"/>
        <v>0</v>
      </c>
      <c r="K38" s="2">
        <f t="shared" si="17"/>
        <v>0</v>
      </c>
      <c r="L38" s="82">
        <f t="shared" si="17"/>
        <v>0</v>
      </c>
      <c r="M38" s="2">
        <f t="shared" si="17"/>
        <v>0</v>
      </c>
      <c r="N38" s="82">
        <f t="shared" si="17"/>
        <v>0</v>
      </c>
      <c r="O38" s="72">
        <f>SUMIF($E$11:$N$11,$O$11,E38:N38)</f>
        <v>0</v>
      </c>
      <c r="P38" s="94">
        <f>SUMIF($E$11:$N$11,$P$11,E38:N38)</f>
        <v>0</v>
      </c>
      <c r="Q38" s="33"/>
    </row>
    <row r="39" spans="1:17" ht="6" customHeight="1" x14ac:dyDescent="0.2">
      <c r="A39" s="27"/>
      <c r="B39" s="11"/>
      <c r="C39" s="34"/>
      <c r="D39" s="7"/>
      <c r="E39" s="17"/>
      <c r="F39" s="83"/>
      <c r="G39" s="17"/>
      <c r="H39" s="83"/>
      <c r="I39" s="17"/>
      <c r="J39" s="83"/>
      <c r="K39" s="17"/>
      <c r="L39" s="83"/>
      <c r="M39" s="17"/>
      <c r="N39" s="83"/>
      <c r="O39" s="74"/>
      <c r="P39" s="95"/>
      <c r="Q39" s="33"/>
    </row>
    <row r="40" spans="1:17" x14ac:dyDescent="0.2">
      <c r="A40" s="27"/>
      <c r="B40" s="28" t="s">
        <v>55</v>
      </c>
      <c r="C40" s="29" t="s">
        <v>26</v>
      </c>
      <c r="D40" s="30"/>
      <c r="E40" s="2">
        <v>0</v>
      </c>
      <c r="F40" s="82">
        <v>0</v>
      </c>
      <c r="G40" s="2">
        <f t="shared" ref="G40:N40" si="18">ROUND(E40*(1+$L$7), 0)</f>
        <v>0</v>
      </c>
      <c r="H40" s="82">
        <f t="shared" si="18"/>
        <v>0</v>
      </c>
      <c r="I40" s="2">
        <f t="shared" si="18"/>
        <v>0</v>
      </c>
      <c r="J40" s="82">
        <f t="shared" si="18"/>
        <v>0</v>
      </c>
      <c r="K40" s="2">
        <f t="shared" si="18"/>
        <v>0</v>
      </c>
      <c r="L40" s="82">
        <f t="shared" si="18"/>
        <v>0</v>
      </c>
      <c r="M40" s="2">
        <f t="shared" si="18"/>
        <v>0</v>
      </c>
      <c r="N40" s="82">
        <f t="shared" si="18"/>
        <v>0</v>
      </c>
      <c r="O40" s="72">
        <f>SUMIF($E$11:$N$11,$O$11,E40:N40)</f>
        <v>0</v>
      </c>
      <c r="P40" s="94">
        <f>SUMIF($E$11:$N$11,$P$11,E40:N40)</f>
        <v>0</v>
      </c>
    </row>
    <row r="41" spans="1:17" x14ac:dyDescent="0.2">
      <c r="A41" s="27"/>
      <c r="B41" s="11"/>
      <c r="C41" s="29" t="s">
        <v>27</v>
      </c>
      <c r="D41" s="195">
        <f>$L$4</f>
        <v>8.0199999999999994E-2</v>
      </c>
      <c r="E41" s="2">
        <f>E40*$D$41</f>
        <v>0</v>
      </c>
      <c r="F41" s="82">
        <f t="shared" ref="F41:N41" si="19">F40*$D$41</f>
        <v>0</v>
      </c>
      <c r="G41" s="2">
        <f t="shared" si="19"/>
        <v>0</v>
      </c>
      <c r="H41" s="82">
        <f t="shared" si="19"/>
        <v>0</v>
      </c>
      <c r="I41" s="2">
        <f t="shared" si="19"/>
        <v>0</v>
      </c>
      <c r="J41" s="82">
        <f t="shared" si="19"/>
        <v>0</v>
      </c>
      <c r="K41" s="2">
        <f t="shared" si="19"/>
        <v>0</v>
      </c>
      <c r="L41" s="82">
        <f t="shared" si="19"/>
        <v>0</v>
      </c>
      <c r="M41" s="2">
        <f t="shared" si="19"/>
        <v>0</v>
      </c>
      <c r="N41" s="82">
        <f t="shared" si="19"/>
        <v>0</v>
      </c>
      <c r="O41" s="72">
        <f>SUMIF($E$11:$N$11,$O$11,E41:N41)</f>
        <v>0</v>
      </c>
      <c r="P41" s="94">
        <f>SUMIF($E$11:$N$11,$P$11,E41:N41)</f>
        <v>0</v>
      </c>
    </row>
    <row r="42" spans="1:17" ht="6" customHeight="1" x14ac:dyDescent="0.2">
      <c r="A42" s="27"/>
      <c r="B42" s="11"/>
      <c r="C42" s="34"/>
      <c r="D42" s="7"/>
      <c r="E42" s="17"/>
      <c r="F42" s="83"/>
      <c r="G42" s="17"/>
      <c r="H42" s="83"/>
      <c r="I42" s="17"/>
      <c r="J42" s="83"/>
      <c r="K42" s="17"/>
      <c r="L42" s="83"/>
      <c r="M42" s="17"/>
      <c r="N42" s="83"/>
      <c r="O42" s="74"/>
      <c r="P42" s="95"/>
    </row>
    <row r="43" spans="1:17" x14ac:dyDescent="0.2">
      <c r="A43" s="27"/>
      <c r="B43" s="28" t="s">
        <v>31</v>
      </c>
      <c r="C43" s="29" t="s">
        <v>26</v>
      </c>
      <c r="D43" s="30"/>
      <c r="E43" s="2">
        <v>0</v>
      </c>
      <c r="F43" s="82">
        <v>0</v>
      </c>
      <c r="G43" s="2">
        <f t="shared" ref="G43:N43" si="20">ROUND(E43*(1+$L$7), 0)</f>
        <v>0</v>
      </c>
      <c r="H43" s="82">
        <f t="shared" si="20"/>
        <v>0</v>
      </c>
      <c r="I43" s="2">
        <f t="shared" si="20"/>
        <v>0</v>
      </c>
      <c r="J43" s="82">
        <f t="shared" si="20"/>
        <v>0</v>
      </c>
      <c r="K43" s="2">
        <f t="shared" si="20"/>
        <v>0</v>
      </c>
      <c r="L43" s="82">
        <f t="shared" si="20"/>
        <v>0</v>
      </c>
      <c r="M43" s="2">
        <f t="shared" si="20"/>
        <v>0</v>
      </c>
      <c r="N43" s="82">
        <f t="shared" si="20"/>
        <v>0</v>
      </c>
      <c r="O43" s="72">
        <f>SUMIF($E$11:$N$11,$O$11,E43:N43)</f>
        <v>0</v>
      </c>
      <c r="P43" s="94">
        <f>SUMIF($E$11:$N$11,$P$11,E43:N43)</f>
        <v>0</v>
      </c>
    </row>
    <row r="44" spans="1:17" x14ac:dyDescent="0.2">
      <c r="A44" s="27"/>
      <c r="B44" s="11"/>
      <c r="C44" s="29" t="s">
        <v>27</v>
      </c>
      <c r="D44" s="195">
        <f>$L$5</f>
        <v>1E-3</v>
      </c>
      <c r="E44" s="2">
        <f>E43*$D$44</f>
        <v>0</v>
      </c>
      <c r="F44" s="82">
        <f t="shared" ref="F44:N44" si="21">F43*$D$44</f>
        <v>0</v>
      </c>
      <c r="G44" s="2">
        <f t="shared" si="21"/>
        <v>0</v>
      </c>
      <c r="H44" s="82">
        <f t="shared" si="21"/>
        <v>0</v>
      </c>
      <c r="I44" s="2">
        <f t="shared" si="21"/>
        <v>0</v>
      </c>
      <c r="J44" s="82">
        <f t="shared" si="21"/>
        <v>0</v>
      </c>
      <c r="K44" s="2">
        <f t="shared" si="21"/>
        <v>0</v>
      </c>
      <c r="L44" s="82">
        <f t="shared" si="21"/>
        <v>0</v>
      </c>
      <c r="M44" s="2">
        <f t="shared" si="21"/>
        <v>0</v>
      </c>
      <c r="N44" s="82">
        <f t="shared" si="21"/>
        <v>0</v>
      </c>
      <c r="O44" s="72">
        <f>SUMIF($E$11:$N$11,$O$11,E44:N44)</f>
        <v>0</v>
      </c>
      <c r="P44" s="94">
        <f>SUMIF($E$11:$N$11,$P$11,E44:N44)</f>
        <v>0</v>
      </c>
    </row>
    <row r="45" spans="1:17" ht="6" customHeight="1" x14ac:dyDescent="0.2">
      <c r="A45" s="27"/>
      <c r="B45" s="11"/>
      <c r="C45" s="34"/>
      <c r="D45" s="7"/>
      <c r="E45" s="17"/>
      <c r="F45" s="83"/>
      <c r="G45" s="17"/>
      <c r="H45" s="83"/>
      <c r="I45" s="17"/>
      <c r="J45" s="83"/>
      <c r="K45" s="17"/>
      <c r="L45" s="83"/>
      <c r="M45" s="17"/>
      <c r="N45" s="83"/>
      <c r="O45" s="74"/>
      <c r="P45" s="95"/>
    </row>
    <row r="46" spans="1:17" x14ac:dyDescent="0.2">
      <c r="A46" s="27"/>
      <c r="B46" s="215" t="s">
        <v>92</v>
      </c>
      <c r="C46" s="29" t="s">
        <v>26</v>
      </c>
      <c r="D46" s="30"/>
      <c r="E46" s="2">
        <v>0</v>
      </c>
      <c r="F46" s="82">
        <v>0</v>
      </c>
      <c r="G46" s="2">
        <f t="shared" ref="G46:N46" si="22">ROUND(E46*(1+$L$7), 0)</f>
        <v>0</v>
      </c>
      <c r="H46" s="82">
        <f t="shared" si="22"/>
        <v>0</v>
      </c>
      <c r="I46" s="2">
        <f t="shared" si="22"/>
        <v>0</v>
      </c>
      <c r="J46" s="82">
        <f t="shared" si="22"/>
        <v>0</v>
      </c>
      <c r="K46" s="2">
        <f t="shared" si="22"/>
        <v>0</v>
      </c>
      <c r="L46" s="82">
        <f t="shared" si="22"/>
        <v>0</v>
      </c>
      <c r="M46" s="2">
        <f t="shared" si="22"/>
        <v>0</v>
      </c>
      <c r="N46" s="82">
        <f t="shared" si="22"/>
        <v>0</v>
      </c>
      <c r="O46" s="72">
        <f>SUMIF($E$11:$N$11,$O$11,E46:N46)</f>
        <v>0</v>
      </c>
      <c r="P46" s="94">
        <f>SUMIF($E$11:$N$11,$P$11,E46:N46)</f>
        <v>0</v>
      </c>
    </row>
    <row r="47" spans="1:17" x14ac:dyDescent="0.2">
      <c r="A47" s="27"/>
      <c r="B47" s="11"/>
      <c r="C47" s="29" t="s">
        <v>27</v>
      </c>
      <c r="D47" s="195">
        <f>$L$3</f>
        <v>0.41980000000000001</v>
      </c>
      <c r="E47" s="2">
        <f>E46*$D$47</f>
        <v>0</v>
      </c>
      <c r="F47" s="82">
        <f t="shared" ref="F47:N47" si="23">F46*$D$47</f>
        <v>0</v>
      </c>
      <c r="G47" s="2">
        <f t="shared" si="23"/>
        <v>0</v>
      </c>
      <c r="H47" s="82">
        <f t="shared" si="23"/>
        <v>0</v>
      </c>
      <c r="I47" s="2">
        <f t="shared" si="23"/>
        <v>0</v>
      </c>
      <c r="J47" s="82">
        <f t="shared" si="23"/>
        <v>0</v>
      </c>
      <c r="K47" s="2">
        <f t="shared" si="23"/>
        <v>0</v>
      </c>
      <c r="L47" s="82">
        <f t="shared" si="23"/>
        <v>0</v>
      </c>
      <c r="M47" s="2">
        <f t="shared" si="23"/>
        <v>0</v>
      </c>
      <c r="N47" s="82">
        <f t="shared" si="23"/>
        <v>0</v>
      </c>
      <c r="O47" s="72">
        <f>SUMIF($E$11:$N$11,$O$11,E47:N47)</f>
        <v>0</v>
      </c>
      <c r="P47" s="94">
        <f>SUMIF($E$11:$N$11,$P$11,E47:N47)</f>
        <v>0</v>
      </c>
    </row>
    <row r="48" spans="1:17" ht="6" customHeight="1" x14ac:dyDescent="0.2">
      <c r="A48" s="27"/>
      <c r="B48" s="11"/>
      <c r="C48" s="34"/>
      <c r="D48" s="7"/>
      <c r="E48" s="17"/>
      <c r="F48" s="83"/>
      <c r="G48" s="17"/>
      <c r="H48" s="83"/>
      <c r="I48" s="17"/>
      <c r="J48" s="83"/>
      <c r="K48" s="17"/>
      <c r="L48" s="83"/>
      <c r="M48" s="17"/>
      <c r="N48" s="83"/>
      <c r="O48" s="74"/>
      <c r="P48" s="95"/>
    </row>
    <row r="49" spans="1:16" x14ac:dyDescent="0.2">
      <c r="A49" s="27"/>
      <c r="B49" s="28" t="s">
        <v>32</v>
      </c>
      <c r="C49" s="29" t="s">
        <v>26</v>
      </c>
      <c r="D49" s="30"/>
      <c r="E49" s="2">
        <v>0</v>
      </c>
      <c r="F49" s="82">
        <v>0</v>
      </c>
      <c r="G49" s="2">
        <f t="shared" ref="G49:N49" si="24">ROUND(E49*(1+$L$7), 0)</f>
        <v>0</v>
      </c>
      <c r="H49" s="82">
        <f t="shared" si="24"/>
        <v>0</v>
      </c>
      <c r="I49" s="2">
        <f t="shared" si="24"/>
        <v>0</v>
      </c>
      <c r="J49" s="82">
        <f t="shared" si="24"/>
        <v>0</v>
      </c>
      <c r="K49" s="2">
        <f t="shared" si="24"/>
        <v>0</v>
      </c>
      <c r="L49" s="82">
        <f t="shared" si="24"/>
        <v>0</v>
      </c>
      <c r="M49" s="2">
        <f t="shared" si="24"/>
        <v>0</v>
      </c>
      <c r="N49" s="82">
        <f t="shared" si="24"/>
        <v>0</v>
      </c>
      <c r="O49" s="72">
        <f>SUMIF($E$11:$N$11,$O$11,E49:N49)</f>
        <v>0</v>
      </c>
      <c r="P49" s="94">
        <f>SUMIF($E$11:$N$11,$P$11,E49:N49)</f>
        <v>0</v>
      </c>
    </row>
    <row r="50" spans="1:16" x14ac:dyDescent="0.2">
      <c r="A50" s="27"/>
      <c r="B50" s="11"/>
      <c r="C50" s="29" t="s">
        <v>27</v>
      </c>
      <c r="D50" s="195">
        <f>$L$6</f>
        <v>7.7499999999999999E-2</v>
      </c>
      <c r="E50" s="2">
        <f>E49*$D$50</f>
        <v>0</v>
      </c>
      <c r="F50" s="82">
        <f t="shared" ref="F50:N50" si="25">F49*$D$50</f>
        <v>0</v>
      </c>
      <c r="G50" s="2">
        <f t="shared" si="25"/>
        <v>0</v>
      </c>
      <c r="H50" s="82">
        <f t="shared" si="25"/>
        <v>0</v>
      </c>
      <c r="I50" s="2">
        <f t="shared" si="25"/>
        <v>0</v>
      </c>
      <c r="J50" s="82">
        <f t="shared" si="25"/>
        <v>0</v>
      </c>
      <c r="K50" s="2">
        <f t="shared" si="25"/>
        <v>0</v>
      </c>
      <c r="L50" s="82">
        <f t="shared" si="25"/>
        <v>0</v>
      </c>
      <c r="M50" s="2">
        <f t="shared" si="25"/>
        <v>0</v>
      </c>
      <c r="N50" s="82">
        <f t="shared" si="25"/>
        <v>0</v>
      </c>
      <c r="O50" s="72">
        <f>SUMIF($E$11:$N$11,$O$11,E50:N50)</f>
        <v>0</v>
      </c>
      <c r="P50" s="94">
        <f>SUMIF($E$11:$N$11,$P$11,E50:N50)</f>
        <v>0</v>
      </c>
    </row>
    <row r="51" spans="1:16" ht="6" customHeight="1" x14ac:dyDescent="0.2">
      <c r="A51" s="27"/>
      <c r="B51" s="11"/>
      <c r="C51" s="34"/>
      <c r="D51" s="7"/>
      <c r="E51" s="17"/>
      <c r="F51" s="83"/>
      <c r="G51" s="17"/>
      <c r="H51" s="83"/>
      <c r="I51" s="17"/>
      <c r="J51" s="83"/>
      <c r="K51" s="17"/>
      <c r="L51" s="83"/>
      <c r="M51" s="17"/>
      <c r="N51" s="83"/>
      <c r="O51" s="74"/>
      <c r="P51" s="95"/>
    </row>
    <row r="52" spans="1:16" x14ac:dyDescent="0.2">
      <c r="A52" s="27"/>
      <c r="B52" s="10" t="s">
        <v>10</v>
      </c>
      <c r="C52" s="40" t="s">
        <v>26</v>
      </c>
      <c r="D52" s="7"/>
      <c r="E52" s="17">
        <f t="shared" ref="E52:N52" si="26">E34+E37+E40+E43+E46+E49</f>
        <v>0</v>
      </c>
      <c r="F52" s="83">
        <f t="shared" si="26"/>
        <v>0</v>
      </c>
      <c r="G52" s="17">
        <f t="shared" si="26"/>
        <v>0</v>
      </c>
      <c r="H52" s="83">
        <f t="shared" si="26"/>
        <v>0</v>
      </c>
      <c r="I52" s="17">
        <f t="shared" si="26"/>
        <v>0</v>
      </c>
      <c r="J52" s="83">
        <f t="shared" si="26"/>
        <v>0</v>
      </c>
      <c r="K52" s="17">
        <f t="shared" si="26"/>
        <v>0</v>
      </c>
      <c r="L52" s="83">
        <f t="shared" si="26"/>
        <v>0</v>
      </c>
      <c r="M52" s="17">
        <f t="shared" si="26"/>
        <v>0</v>
      </c>
      <c r="N52" s="83">
        <f t="shared" si="26"/>
        <v>0</v>
      </c>
      <c r="O52" s="72">
        <f>SUMIF($E$11:$N$11,$O$11,E52:N52)</f>
        <v>0</v>
      </c>
      <c r="P52" s="94">
        <f>SUMIF($E$11:$N$11,$P$11,E52:N52)</f>
        <v>0</v>
      </c>
    </row>
    <row r="53" spans="1:16" x14ac:dyDescent="0.2">
      <c r="A53" s="27"/>
      <c r="B53" s="28"/>
      <c r="C53" s="102" t="s">
        <v>27</v>
      </c>
      <c r="D53" s="8"/>
      <c r="E53" s="37">
        <f t="shared" ref="E53:N53" si="27">E35+E38+E41+E44+E47+E50</f>
        <v>0</v>
      </c>
      <c r="F53" s="84">
        <f t="shared" si="27"/>
        <v>0</v>
      </c>
      <c r="G53" s="37">
        <f t="shared" si="27"/>
        <v>0</v>
      </c>
      <c r="H53" s="84">
        <f t="shared" si="27"/>
        <v>0</v>
      </c>
      <c r="I53" s="37">
        <f t="shared" si="27"/>
        <v>0</v>
      </c>
      <c r="J53" s="84">
        <f t="shared" si="27"/>
        <v>0</v>
      </c>
      <c r="K53" s="37">
        <f t="shared" si="27"/>
        <v>0</v>
      </c>
      <c r="L53" s="84">
        <f t="shared" si="27"/>
        <v>0</v>
      </c>
      <c r="M53" s="37">
        <f t="shared" si="27"/>
        <v>0</v>
      </c>
      <c r="N53" s="84">
        <f t="shared" si="27"/>
        <v>0</v>
      </c>
      <c r="O53" s="76">
        <f>SUMIF($E$11:$N$11,$O$11,E53:N53)</f>
        <v>0</v>
      </c>
      <c r="P53" s="97">
        <f>SUMIF($E$11:$N$11,$P$11,E53:N53)</f>
        <v>0</v>
      </c>
    </row>
    <row r="54" spans="1:16" x14ac:dyDescent="0.2">
      <c r="A54" s="27"/>
      <c r="B54" s="11"/>
      <c r="C54" s="40" t="s">
        <v>0</v>
      </c>
      <c r="D54" s="34"/>
      <c r="E54" s="42">
        <f>SUM(E52:E53)</f>
        <v>0</v>
      </c>
      <c r="F54" s="85">
        <f t="shared" ref="F54:N54" si="28">SUM(F52:F53)</f>
        <v>0</v>
      </c>
      <c r="G54" s="42">
        <f t="shared" si="28"/>
        <v>0</v>
      </c>
      <c r="H54" s="85">
        <f t="shared" si="28"/>
        <v>0</v>
      </c>
      <c r="I54" s="42">
        <f t="shared" si="28"/>
        <v>0</v>
      </c>
      <c r="J54" s="85">
        <f t="shared" si="28"/>
        <v>0</v>
      </c>
      <c r="K54" s="42">
        <f t="shared" si="28"/>
        <v>0</v>
      </c>
      <c r="L54" s="85">
        <f t="shared" si="28"/>
        <v>0</v>
      </c>
      <c r="M54" s="42">
        <f t="shared" si="28"/>
        <v>0</v>
      </c>
      <c r="N54" s="85">
        <f t="shared" si="28"/>
        <v>0</v>
      </c>
      <c r="O54" s="199">
        <f>SUMIF($E$11:$N$11,$O$11,E54:N54)</f>
        <v>0</v>
      </c>
      <c r="P54" s="200">
        <f>SUMIF($E$11:$N$11,$P$11,E54:N54)</f>
        <v>0</v>
      </c>
    </row>
    <row r="55" spans="1:16" x14ac:dyDescent="0.2">
      <c r="A55" s="27"/>
      <c r="B55" s="11"/>
      <c r="C55" s="34"/>
      <c r="D55" s="34"/>
      <c r="E55" s="42"/>
      <c r="F55" s="85"/>
      <c r="G55" s="42"/>
      <c r="H55" s="85"/>
      <c r="I55" s="42"/>
      <c r="J55" s="85"/>
      <c r="K55" s="42"/>
      <c r="L55" s="85"/>
      <c r="M55" s="42"/>
      <c r="N55" s="85"/>
      <c r="O55" s="75"/>
      <c r="P55" s="96"/>
    </row>
    <row r="56" spans="1:16" x14ac:dyDescent="0.2">
      <c r="A56" s="27"/>
      <c r="B56" s="10" t="s">
        <v>36</v>
      </c>
      <c r="C56" s="40" t="s">
        <v>26</v>
      </c>
      <c r="D56" s="34"/>
      <c r="E56" s="17">
        <f t="shared" ref="E56:N56" si="29">E30+E52</f>
        <v>0</v>
      </c>
      <c r="F56" s="83">
        <f t="shared" si="29"/>
        <v>0</v>
      </c>
      <c r="G56" s="17">
        <f t="shared" si="29"/>
        <v>0</v>
      </c>
      <c r="H56" s="83">
        <f t="shared" si="29"/>
        <v>0</v>
      </c>
      <c r="I56" s="17">
        <f t="shared" si="29"/>
        <v>0</v>
      </c>
      <c r="J56" s="83">
        <f t="shared" si="29"/>
        <v>0</v>
      </c>
      <c r="K56" s="17">
        <f t="shared" si="29"/>
        <v>0</v>
      </c>
      <c r="L56" s="83">
        <f t="shared" si="29"/>
        <v>0</v>
      </c>
      <c r="M56" s="17">
        <f t="shared" si="29"/>
        <v>0</v>
      </c>
      <c r="N56" s="83">
        <f t="shared" si="29"/>
        <v>0</v>
      </c>
      <c r="O56" s="72">
        <f>SUMIF($E$11:$N$11,$O$11,E56:N56)</f>
        <v>0</v>
      </c>
      <c r="P56" s="94">
        <f>SUMIF($E$11:$N$11,$P$11,E56:N56)</f>
        <v>0</v>
      </c>
    </row>
    <row r="57" spans="1:16" x14ac:dyDescent="0.2">
      <c r="A57" s="27"/>
      <c r="B57" s="46"/>
      <c r="C57" s="102" t="s">
        <v>27</v>
      </c>
      <c r="D57" s="36"/>
      <c r="E57" s="37">
        <f t="shared" ref="E57:N57" si="30">E31+E53</f>
        <v>0</v>
      </c>
      <c r="F57" s="84">
        <f t="shared" si="30"/>
        <v>0</v>
      </c>
      <c r="G57" s="37">
        <f t="shared" si="30"/>
        <v>0</v>
      </c>
      <c r="H57" s="84">
        <f t="shared" si="30"/>
        <v>0</v>
      </c>
      <c r="I57" s="37">
        <f t="shared" si="30"/>
        <v>0</v>
      </c>
      <c r="J57" s="84">
        <f t="shared" si="30"/>
        <v>0</v>
      </c>
      <c r="K57" s="37">
        <f t="shared" si="30"/>
        <v>0</v>
      </c>
      <c r="L57" s="84">
        <f t="shared" si="30"/>
        <v>0</v>
      </c>
      <c r="M57" s="37">
        <f t="shared" si="30"/>
        <v>0</v>
      </c>
      <c r="N57" s="84">
        <f t="shared" si="30"/>
        <v>0</v>
      </c>
      <c r="O57" s="76">
        <f>SUMIF($E$11:$N$11,$O$11,E57:N57)</f>
        <v>0</v>
      </c>
      <c r="P57" s="97">
        <f>SUMIF($E$11:$N$11,$P$11,E57:N57)</f>
        <v>0</v>
      </c>
    </row>
    <row r="58" spans="1:16" x14ac:dyDescent="0.2">
      <c r="A58" s="47"/>
      <c r="B58" s="11"/>
      <c r="C58" s="40" t="s">
        <v>0</v>
      </c>
      <c r="D58" s="34"/>
      <c r="E58" s="42">
        <f>SUM(E56:E57)</f>
        <v>0</v>
      </c>
      <c r="F58" s="85">
        <f t="shared" ref="F58:N58" si="31">SUM(F56:F57)</f>
        <v>0</v>
      </c>
      <c r="G58" s="42">
        <f t="shared" si="31"/>
        <v>0</v>
      </c>
      <c r="H58" s="85">
        <f t="shared" si="31"/>
        <v>0</v>
      </c>
      <c r="I58" s="42">
        <f t="shared" si="31"/>
        <v>0</v>
      </c>
      <c r="J58" s="85">
        <f t="shared" si="31"/>
        <v>0</v>
      </c>
      <c r="K58" s="42">
        <f t="shared" si="31"/>
        <v>0</v>
      </c>
      <c r="L58" s="85">
        <f t="shared" si="31"/>
        <v>0</v>
      </c>
      <c r="M58" s="42">
        <f t="shared" si="31"/>
        <v>0</v>
      </c>
      <c r="N58" s="85">
        <f t="shared" si="31"/>
        <v>0</v>
      </c>
      <c r="O58" s="199">
        <f>SUMIF($E$11:$N$11,$O$11,E58:N58)</f>
        <v>0</v>
      </c>
      <c r="P58" s="200">
        <f>SUMIF($E$11:$N$11,$P$11,E58:N58)</f>
        <v>0</v>
      </c>
    </row>
    <row r="59" spans="1:16" x14ac:dyDescent="0.2">
      <c r="A59" s="27"/>
      <c r="B59" s="11"/>
      <c r="C59" s="30"/>
      <c r="D59" s="30"/>
      <c r="E59" s="17"/>
      <c r="F59" s="83"/>
      <c r="G59" s="17"/>
      <c r="H59" s="83"/>
      <c r="I59" s="17"/>
      <c r="J59" s="83"/>
      <c r="K59" s="17"/>
      <c r="L59" s="83"/>
      <c r="M59" s="17"/>
      <c r="N59" s="83"/>
      <c r="O59" s="74"/>
      <c r="P59" s="95"/>
    </row>
    <row r="60" spans="1:16" x14ac:dyDescent="0.2">
      <c r="A60" s="47" t="s">
        <v>2</v>
      </c>
      <c r="B60" s="30" t="s">
        <v>89</v>
      </c>
      <c r="C60" s="15"/>
      <c r="D60" s="30"/>
      <c r="E60" s="3">
        <v>0</v>
      </c>
      <c r="F60" s="86">
        <v>0</v>
      </c>
      <c r="G60" s="3">
        <v>0</v>
      </c>
      <c r="H60" s="86">
        <v>0</v>
      </c>
      <c r="I60" s="3">
        <v>0</v>
      </c>
      <c r="J60" s="86">
        <v>0</v>
      </c>
      <c r="K60" s="3">
        <v>0</v>
      </c>
      <c r="L60" s="86">
        <v>0</v>
      </c>
      <c r="M60" s="3">
        <v>0</v>
      </c>
      <c r="N60" s="86">
        <v>0</v>
      </c>
      <c r="O60" s="72">
        <f>SUMIF($E$11:$N$11,$O$11,E60:N60)</f>
        <v>0</v>
      </c>
      <c r="P60" s="94">
        <f>SUMIF($E$11:$N$11,$P$11,E60:N60)</f>
        <v>0</v>
      </c>
    </row>
    <row r="61" spans="1:16" x14ac:dyDescent="0.2">
      <c r="A61" s="47"/>
      <c r="B61" s="34" t="s">
        <v>37</v>
      </c>
      <c r="C61" s="15"/>
      <c r="D61" s="30"/>
      <c r="E61" s="3">
        <v>0</v>
      </c>
      <c r="F61" s="86">
        <v>0</v>
      </c>
      <c r="G61" s="3">
        <v>0</v>
      </c>
      <c r="H61" s="86">
        <v>0</v>
      </c>
      <c r="I61" s="3">
        <v>0</v>
      </c>
      <c r="J61" s="86">
        <v>0</v>
      </c>
      <c r="K61" s="3">
        <v>0</v>
      </c>
      <c r="L61" s="86">
        <v>0</v>
      </c>
      <c r="M61" s="3">
        <v>0</v>
      </c>
      <c r="N61" s="86">
        <v>0</v>
      </c>
      <c r="O61" s="72">
        <f>SUMIF($E$11:$N$11,$O$11,E61:N61)</f>
        <v>0</v>
      </c>
      <c r="P61" s="94">
        <f>SUMIF($E$11:$N$11,$P$11,E61:N61)</f>
        <v>0</v>
      </c>
    </row>
    <row r="62" spans="1:16" x14ac:dyDescent="0.2">
      <c r="A62" s="27"/>
      <c r="B62" s="11"/>
      <c r="C62" s="30"/>
      <c r="D62" s="30"/>
      <c r="E62" s="48"/>
      <c r="F62" s="87"/>
      <c r="G62" s="48"/>
      <c r="H62" s="87"/>
      <c r="I62" s="48"/>
      <c r="J62" s="87"/>
      <c r="K62" s="48"/>
      <c r="L62" s="87"/>
      <c r="M62" s="48"/>
      <c r="N62" s="87"/>
      <c r="O62" s="74"/>
      <c r="P62" s="95"/>
    </row>
    <row r="63" spans="1:16" x14ac:dyDescent="0.2">
      <c r="A63" s="47" t="s">
        <v>3</v>
      </c>
      <c r="B63" s="34" t="s">
        <v>14</v>
      </c>
      <c r="C63" s="15"/>
      <c r="D63" s="30"/>
      <c r="E63" s="2">
        <v>0</v>
      </c>
      <c r="F63" s="82">
        <v>0</v>
      </c>
      <c r="G63" s="2">
        <v>0</v>
      </c>
      <c r="H63" s="82">
        <v>0</v>
      </c>
      <c r="I63" s="2">
        <v>0</v>
      </c>
      <c r="J63" s="82">
        <v>0</v>
      </c>
      <c r="K63" s="2">
        <v>0</v>
      </c>
      <c r="L63" s="82">
        <v>0</v>
      </c>
      <c r="M63" s="2">
        <v>0</v>
      </c>
      <c r="N63" s="82">
        <v>0</v>
      </c>
      <c r="O63" s="72">
        <f>SUMIF($E$11:$N$11,$O$11,E63:N63)</f>
        <v>0</v>
      </c>
      <c r="P63" s="94">
        <f>SUMIF($E$11:$N$11,$P$11,E63:N63)</f>
        <v>0</v>
      </c>
    </row>
    <row r="64" spans="1:16" x14ac:dyDescent="0.2">
      <c r="A64" s="27"/>
      <c r="B64" s="34" t="s">
        <v>15</v>
      </c>
      <c r="C64" s="15"/>
      <c r="D64" s="30"/>
      <c r="E64" s="2">
        <v>0</v>
      </c>
      <c r="F64" s="82">
        <v>0</v>
      </c>
      <c r="G64" s="2">
        <v>0</v>
      </c>
      <c r="H64" s="82">
        <v>0</v>
      </c>
      <c r="I64" s="2">
        <v>0</v>
      </c>
      <c r="J64" s="82">
        <v>0</v>
      </c>
      <c r="K64" s="2">
        <v>0</v>
      </c>
      <c r="L64" s="82">
        <v>0</v>
      </c>
      <c r="M64" s="2">
        <v>0</v>
      </c>
      <c r="N64" s="82">
        <v>0</v>
      </c>
      <c r="O64" s="72">
        <f>SUMIF($E$11:$N$11,$O$11,E64:N64)</f>
        <v>0</v>
      </c>
      <c r="P64" s="94">
        <f>SUMIF($E$11:$N$11,$P$11,E64:N64)</f>
        <v>0</v>
      </c>
    </row>
    <row r="65" spans="1:19" x14ac:dyDescent="0.2">
      <c r="A65" s="27"/>
      <c r="B65" s="11"/>
      <c r="C65" s="30"/>
      <c r="D65" s="30"/>
      <c r="E65" s="17"/>
      <c r="F65" s="83"/>
      <c r="G65" s="17"/>
      <c r="H65" s="83"/>
      <c r="I65" s="17"/>
      <c r="J65" s="83"/>
      <c r="K65" s="17"/>
      <c r="L65" s="83"/>
      <c r="M65" s="17"/>
      <c r="N65" s="83"/>
      <c r="O65" s="74"/>
      <c r="P65" s="95"/>
    </row>
    <row r="66" spans="1:19" x14ac:dyDescent="0.2">
      <c r="A66" s="47" t="s">
        <v>4</v>
      </c>
      <c r="B66" s="28" t="s">
        <v>38</v>
      </c>
      <c r="C66" s="30"/>
      <c r="D66" s="30"/>
      <c r="E66" s="5">
        <v>0</v>
      </c>
      <c r="F66" s="89">
        <v>0</v>
      </c>
      <c r="G66" s="5">
        <v>0</v>
      </c>
      <c r="H66" s="89">
        <v>0</v>
      </c>
      <c r="I66" s="5">
        <v>0</v>
      </c>
      <c r="J66" s="89">
        <v>0</v>
      </c>
      <c r="K66" s="5">
        <v>0</v>
      </c>
      <c r="L66" s="89">
        <v>0</v>
      </c>
      <c r="M66" s="5">
        <v>0</v>
      </c>
      <c r="N66" s="89">
        <v>0</v>
      </c>
      <c r="O66" s="72">
        <f>E66+G66+I66+K66+M66</f>
        <v>0</v>
      </c>
      <c r="P66" s="94">
        <f>F66+H66+J66+L66+N66</f>
        <v>0</v>
      </c>
    </row>
    <row r="67" spans="1:19" x14ac:dyDescent="0.2">
      <c r="A67" s="27"/>
      <c r="B67" s="11"/>
      <c r="C67" s="30"/>
      <c r="D67" s="30"/>
      <c r="E67" s="17"/>
      <c r="F67" s="83"/>
      <c r="G67" s="17"/>
      <c r="H67" s="83"/>
      <c r="I67" s="17"/>
      <c r="J67" s="83"/>
      <c r="K67" s="17"/>
      <c r="L67" s="83"/>
      <c r="M67" s="17"/>
      <c r="N67" s="83"/>
      <c r="O67" s="74"/>
      <c r="P67" s="95"/>
    </row>
    <row r="68" spans="1:19" x14ac:dyDescent="0.2">
      <c r="A68" s="47" t="s">
        <v>5</v>
      </c>
      <c r="B68" s="34" t="s">
        <v>16</v>
      </c>
      <c r="C68" s="34"/>
      <c r="D68" s="30"/>
      <c r="E68" s="2">
        <v>0</v>
      </c>
      <c r="F68" s="82">
        <v>0</v>
      </c>
      <c r="G68" s="2">
        <v>0</v>
      </c>
      <c r="H68" s="82">
        <v>0</v>
      </c>
      <c r="I68" s="2">
        <v>0</v>
      </c>
      <c r="J68" s="82">
        <v>0</v>
      </c>
      <c r="K68" s="2">
        <v>0</v>
      </c>
      <c r="L68" s="82">
        <v>0</v>
      </c>
      <c r="M68" s="2">
        <v>0</v>
      </c>
      <c r="N68" s="82">
        <v>0</v>
      </c>
      <c r="O68" s="72">
        <f t="shared" ref="O68:O76" si="32">SUMIF($E$11:$N$11,$O$11,E68:N68)</f>
        <v>0</v>
      </c>
      <c r="P68" s="94">
        <f t="shared" ref="P68:P76" si="33">SUMIF($E$11:$N$11,$P$11,E68:N68)</f>
        <v>0</v>
      </c>
    </row>
    <row r="69" spans="1:19" x14ac:dyDescent="0.2">
      <c r="A69" s="27"/>
      <c r="B69" s="34" t="s">
        <v>17</v>
      </c>
      <c r="C69" s="34"/>
      <c r="D69" s="30"/>
      <c r="E69" s="2">
        <v>0</v>
      </c>
      <c r="F69" s="82">
        <v>0</v>
      </c>
      <c r="G69" s="2">
        <v>0</v>
      </c>
      <c r="H69" s="82">
        <v>0</v>
      </c>
      <c r="I69" s="2">
        <v>0</v>
      </c>
      <c r="J69" s="82">
        <v>0</v>
      </c>
      <c r="K69" s="2">
        <v>0</v>
      </c>
      <c r="L69" s="82">
        <v>0</v>
      </c>
      <c r="M69" s="2">
        <v>0</v>
      </c>
      <c r="N69" s="82">
        <v>0</v>
      </c>
      <c r="O69" s="72">
        <f t="shared" si="32"/>
        <v>0</v>
      </c>
      <c r="P69" s="94">
        <f t="shared" si="33"/>
        <v>0</v>
      </c>
    </row>
    <row r="70" spans="1:19" x14ac:dyDescent="0.2">
      <c r="A70" s="27"/>
      <c r="B70" s="30" t="s">
        <v>77</v>
      </c>
      <c r="C70" s="30"/>
      <c r="D70" s="30"/>
      <c r="E70" s="2">
        <v>0</v>
      </c>
      <c r="F70" s="82">
        <v>0</v>
      </c>
      <c r="G70" s="2">
        <v>0</v>
      </c>
      <c r="H70" s="82">
        <v>0</v>
      </c>
      <c r="I70" s="2">
        <v>0</v>
      </c>
      <c r="J70" s="82">
        <v>0</v>
      </c>
      <c r="K70" s="2">
        <v>0</v>
      </c>
      <c r="L70" s="82">
        <v>0</v>
      </c>
      <c r="M70" s="2">
        <v>0</v>
      </c>
      <c r="N70" s="82">
        <v>0</v>
      </c>
      <c r="O70" s="72">
        <f t="shared" si="32"/>
        <v>0</v>
      </c>
      <c r="P70" s="94">
        <f t="shared" si="33"/>
        <v>0</v>
      </c>
    </row>
    <row r="71" spans="1:19" x14ac:dyDescent="0.2">
      <c r="A71" s="27"/>
      <c r="B71" s="34" t="s">
        <v>18</v>
      </c>
      <c r="C71" s="34"/>
      <c r="D71" s="30"/>
      <c r="E71" s="2">
        <v>0</v>
      </c>
      <c r="F71" s="82">
        <v>0</v>
      </c>
      <c r="G71" s="2">
        <v>0</v>
      </c>
      <c r="H71" s="82">
        <v>0</v>
      </c>
      <c r="I71" s="2">
        <v>0</v>
      </c>
      <c r="J71" s="82">
        <v>0</v>
      </c>
      <c r="K71" s="2">
        <v>0</v>
      </c>
      <c r="L71" s="82">
        <v>0</v>
      </c>
      <c r="M71" s="2">
        <v>0</v>
      </c>
      <c r="N71" s="82">
        <v>0</v>
      </c>
      <c r="O71" s="72">
        <f t="shared" si="32"/>
        <v>0</v>
      </c>
      <c r="P71" s="94">
        <f t="shared" si="33"/>
        <v>0</v>
      </c>
    </row>
    <row r="72" spans="1:19" x14ac:dyDescent="0.2">
      <c r="A72" s="27"/>
      <c r="B72" s="34" t="s">
        <v>58</v>
      </c>
      <c r="C72" s="34"/>
      <c r="D72" s="30"/>
      <c r="E72" s="4">
        <v>0</v>
      </c>
      <c r="F72" s="88">
        <v>0</v>
      </c>
      <c r="G72" s="4">
        <v>0</v>
      </c>
      <c r="H72" s="88">
        <v>0</v>
      </c>
      <c r="I72" s="4">
        <v>0</v>
      </c>
      <c r="J72" s="88">
        <v>0</v>
      </c>
      <c r="K72" s="4">
        <v>0</v>
      </c>
      <c r="L72" s="88">
        <v>0</v>
      </c>
      <c r="M72" s="4">
        <v>0</v>
      </c>
      <c r="N72" s="88">
        <v>0</v>
      </c>
      <c r="O72" s="72">
        <f t="shared" si="32"/>
        <v>0</v>
      </c>
      <c r="P72" s="94">
        <f t="shared" si="33"/>
        <v>0</v>
      </c>
    </row>
    <row r="73" spans="1:19" x14ac:dyDescent="0.2">
      <c r="A73" s="27"/>
      <c r="B73" s="34" t="s">
        <v>47</v>
      </c>
      <c r="C73" s="34"/>
      <c r="D73" s="30"/>
      <c r="E73" s="6">
        <v>0</v>
      </c>
      <c r="F73" s="90">
        <v>0</v>
      </c>
      <c r="G73" s="6">
        <v>0</v>
      </c>
      <c r="H73" s="90">
        <v>0</v>
      </c>
      <c r="I73" s="6">
        <v>0</v>
      </c>
      <c r="J73" s="90">
        <v>0</v>
      </c>
      <c r="K73" s="6">
        <v>0</v>
      </c>
      <c r="L73" s="90">
        <v>0</v>
      </c>
      <c r="M73" s="6">
        <v>0</v>
      </c>
      <c r="N73" s="90">
        <v>0</v>
      </c>
      <c r="O73" s="72">
        <f t="shared" si="32"/>
        <v>0</v>
      </c>
      <c r="P73" s="94">
        <f t="shared" si="33"/>
        <v>0</v>
      </c>
    </row>
    <row r="74" spans="1:19" x14ac:dyDescent="0.2">
      <c r="A74" s="27"/>
      <c r="B74" s="30" t="s">
        <v>6</v>
      </c>
      <c r="C74" s="30"/>
      <c r="D74" s="30"/>
      <c r="E74" s="2">
        <v>0</v>
      </c>
      <c r="F74" s="82">
        <v>0</v>
      </c>
      <c r="G74" s="2">
        <v>0</v>
      </c>
      <c r="H74" s="82">
        <v>0</v>
      </c>
      <c r="I74" s="2">
        <v>0</v>
      </c>
      <c r="J74" s="82">
        <v>0</v>
      </c>
      <c r="K74" s="2">
        <v>0</v>
      </c>
      <c r="L74" s="82">
        <v>0</v>
      </c>
      <c r="M74" s="2">
        <v>0</v>
      </c>
      <c r="N74" s="82">
        <v>0</v>
      </c>
      <c r="O74" s="72">
        <f t="shared" si="32"/>
        <v>0</v>
      </c>
      <c r="P74" s="94">
        <f t="shared" si="33"/>
        <v>0</v>
      </c>
    </row>
    <row r="75" spans="1:19" x14ac:dyDescent="0.2">
      <c r="A75" s="27"/>
      <c r="B75" s="36" t="s">
        <v>39</v>
      </c>
      <c r="C75" s="49"/>
      <c r="D75" s="49"/>
      <c r="E75" s="100">
        <f t="shared" ref="E75:N75" si="34">ROUND($L$2*E40,0)</f>
        <v>0</v>
      </c>
      <c r="F75" s="101">
        <f t="shared" si="34"/>
        <v>0</v>
      </c>
      <c r="G75" s="100">
        <f t="shared" si="34"/>
        <v>0</v>
      </c>
      <c r="H75" s="101">
        <f t="shared" si="34"/>
        <v>0</v>
      </c>
      <c r="I75" s="100">
        <f t="shared" si="34"/>
        <v>0</v>
      </c>
      <c r="J75" s="101">
        <f t="shared" si="34"/>
        <v>0</v>
      </c>
      <c r="K75" s="100">
        <f t="shared" si="34"/>
        <v>0</v>
      </c>
      <c r="L75" s="101">
        <f t="shared" si="34"/>
        <v>0</v>
      </c>
      <c r="M75" s="100">
        <f t="shared" si="34"/>
        <v>0</v>
      </c>
      <c r="N75" s="101">
        <f t="shared" si="34"/>
        <v>0</v>
      </c>
      <c r="O75" s="76">
        <f t="shared" si="32"/>
        <v>0</v>
      </c>
      <c r="P75" s="97">
        <f t="shared" si="33"/>
        <v>0</v>
      </c>
      <c r="Q75" s="50"/>
    </row>
    <row r="76" spans="1:19" x14ac:dyDescent="0.2">
      <c r="A76" s="27"/>
      <c r="B76" s="41" t="s">
        <v>19</v>
      </c>
      <c r="C76" s="34"/>
      <c r="D76" s="30"/>
      <c r="E76" s="51">
        <f>SUM(E68:E75)</f>
        <v>0</v>
      </c>
      <c r="F76" s="91">
        <f t="shared" ref="F76:N76" si="35">SUM(F68:F75)</f>
        <v>0</v>
      </c>
      <c r="G76" s="51">
        <f t="shared" si="35"/>
        <v>0</v>
      </c>
      <c r="H76" s="91">
        <f t="shared" si="35"/>
        <v>0</v>
      </c>
      <c r="I76" s="51">
        <f t="shared" si="35"/>
        <v>0</v>
      </c>
      <c r="J76" s="91">
        <f t="shared" si="35"/>
        <v>0</v>
      </c>
      <c r="K76" s="51">
        <f t="shared" si="35"/>
        <v>0</v>
      </c>
      <c r="L76" s="91">
        <f t="shared" si="35"/>
        <v>0</v>
      </c>
      <c r="M76" s="51">
        <f t="shared" si="35"/>
        <v>0</v>
      </c>
      <c r="N76" s="91">
        <f t="shared" si="35"/>
        <v>0</v>
      </c>
      <c r="O76" s="199">
        <f t="shared" si="32"/>
        <v>0</v>
      </c>
      <c r="P76" s="200">
        <f t="shared" si="33"/>
        <v>0</v>
      </c>
    </row>
    <row r="77" spans="1:19" x14ac:dyDescent="0.2">
      <c r="A77" s="27"/>
      <c r="B77" s="11"/>
      <c r="C77" s="30"/>
      <c r="D77" s="30"/>
      <c r="E77" s="17"/>
      <c r="F77" s="83"/>
      <c r="G77" s="17"/>
      <c r="H77" s="83"/>
      <c r="I77" s="17"/>
      <c r="J77" s="83"/>
      <c r="K77" s="17"/>
      <c r="L77" s="83"/>
      <c r="M77" s="17"/>
      <c r="N77" s="83"/>
      <c r="O77" s="74"/>
      <c r="P77" s="95"/>
    </row>
    <row r="78" spans="1:19" x14ac:dyDescent="0.2">
      <c r="A78" s="27" t="s">
        <v>45</v>
      </c>
      <c r="B78" s="41" t="s">
        <v>8</v>
      </c>
      <c r="C78" s="15"/>
      <c r="D78" s="34"/>
      <c r="E78" s="52">
        <f>E58+E60+E61+E63+E64+E66+E76</f>
        <v>0</v>
      </c>
      <c r="F78" s="92">
        <f t="shared" ref="F78:P78" si="36">F58+F60+F61+F63+F64+F66+F76</f>
        <v>0</v>
      </c>
      <c r="G78" s="52">
        <f t="shared" si="36"/>
        <v>0</v>
      </c>
      <c r="H78" s="92">
        <f t="shared" si="36"/>
        <v>0</v>
      </c>
      <c r="I78" s="52">
        <f t="shared" si="36"/>
        <v>0</v>
      </c>
      <c r="J78" s="92">
        <f t="shared" si="36"/>
        <v>0</v>
      </c>
      <c r="K78" s="52">
        <f t="shared" si="36"/>
        <v>0</v>
      </c>
      <c r="L78" s="92">
        <f t="shared" si="36"/>
        <v>0</v>
      </c>
      <c r="M78" s="52">
        <f t="shared" si="36"/>
        <v>0</v>
      </c>
      <c r="N78" s="92">
        <f t="shared" si="36"/>
        <v>0</v>
      </c>
      <c r="O78" s="75">
        <f t="shared" si="36"/>
        <v>0</v>
      </c>
      <c r="P78" s="96">
        <f t="shared" si="36"/>
        <v>0</v>
      </c>
      <c r="S78" s="53"/>
    </row>
    <row r="79" spans="1:19" x14ac:dyDescent="0.2">
      <c r="A79" s="27"/>
      <c r="B79" s="41"/>
      <c r="C79" s="15"/>
      <c r="D79" s="34"/>
      <c r="E79" s="52"/>
      <c r="F79" s="92"/>
      <c r="G79" s="52"/>
      <c r="H79" s="92"/>
      <c r="I79" s="52"/>
      <c r="J79" s="92"/>
      <c r="K79" s="52"/>
      <c r="L79" s="92"/>
      <c r="M79" s="52"/>
      <c r="N79" s="92"/>
      <c r="O79" s="75"/>
      <c r="P79" s="96"/>
      <c r="S79" s="53"/>
    </row>
    <row r="80" spans="1:19" ht="13.5" thickBot="1" x14ac:dyDescent="0.25">
      <c r="A80" s="98" t="s">
        <v>46</v>
      </c>
      <c r="B80" s="58" t="s">
        <v>53</v>
      </c>
      <c r="C80" s="99"/>
      <c r="D80" s="99"/>
      <c r="E80" s="206">
        <f>IF(E78="",0,E78-E60-E61-E72-E73)</f>
        <v>0</v>
      </c>
      <c r="F80" s="207">
        <f>IF(F78="",0,F78-F60-F61-F72-F73)</f>
        <v>0</v>
      </c>
      <c r="G80" s="206">
        <f t="shared" ref="G80:P80" si="37">IF(G78="",0,G78-G60-G61-G72-G73)</f>
        <v>0</v>
      </c>
      <c r="H80" s="207">
        <f t="shared" si="37"/>
        <v>0</v>
      </c>
      <c r="I80" s="206">
        <f t="shared" si="37"/>
        <v>0</v>
      </c>
      <c r="J80" s="207">
        <f t="shared" si="37"/>
        <v>0</v>
      </c>
      <c r="K80" s="206">
        <f t="shared" si="37"/>
        <v>0</v>
      </c>
      <c r="L80" s="207">
        <f t="shared" si="37"/>
        <v>0</v>
      </c>
      <c r="M80" s="206">
        <f t="shared" si="37"/>
        <v>0</v>
      </c>
      <c r="N80" s="207">
        <f t="shared" si="37"/>
        <v>0</v>
      </c>
      <c r="O80" s="208">
        <f t="shared" si="37"/>
        <v>0</v>
      </c>
      <c r="P80" s="209">
        <f t="shared" si="37"/>
        <v>0</v>
      </c>
    </row>
    <row r="81" spans="1:16" x14ac:dyDescent="0.2">
      <c r="A81" s="16"/>
      <c r="B81" s="20"/>
      <c r="C81" s="16"/>
      <c r="D81" s="16"/>
      <c r="E81" s="16"/>
      <c r="F81" s="16"/>
      <c r="G81" s="16"/>
      <c r="H81" s="16"/>
      <c r="I81" s="16"/>
      <c r="J81" s="16"/>
      <c r="K81" s="16"/>
      <c r="L81" s="16"/>
      <c r="M81" s="16"/>
      <c r="N81" s="16"/>
      <c r="O81" s="77"/>
      <c r="P81" s="77"/>
    </row>
    <row r="82" spans="1:16" x14ac:dyDescent="0.2">
      <c r="G82" s="12"/>
      <c r="H82" s="12"/>
      <c r="I82" s="12"/>
      <c r="J82" s="12"/>
      <c r="K82" s="12"/>
      <c r="L82" s="12"/>
      <c r="M82" s="12"/>
      <c r="N82" s="12"/>
    </row>
  </sheetData>
  <scenarios current="5" show="1" sqref="D54">
    <scenario name="On-camp instr" locked="1" count="2" user="Grants and Contracts" comment="Created by Grants and Contracts on 6/13/96_x000a_Modified by Grants and Contracts on 6/13/96">
      <inputCells r="L1" val="0.519" numFmtId="165"/>
      <inputCells r="L2" val="0.5" numFmtId="165"/>
    </scenario>
    <scenario name="On-camp res" locked="1" count="2" user="Grants and Contracts" comment="Created by Grants and Contracts on 6/13/96_x000a_Modified by Grants and Contracts on 6/13/96">
      <inputCells r="L1" val="0.555" numFmtId="165"/>
      <inputCells r="L2" val="0.345" numFmtId="165"/>
    </scenario>
    <scenario name="On-camp - other" locked="1" count="2" user="Grants and Contracts" comment="Created by Grants and Contracts on 6/13/96_x000a_Modified by Grants and Contracts on 6/13/96">
      <inputCells r="L1" val="0.237" numFmtId="165"/>
      <inputCells r="L2" val="0.513" numFmtId="165"/>
    </scenario>
    <scenario name="Off-camp instr" locked="1" count="2" user="Grants and Contracts" comment="Created by Grants and Contracts on 6/13/96">
      <inputCells r="L1" val="0.24" numFmtId="165"/>
      <inputCells r="L2" val="0.5" numFmtId="165"/>
    </scenario>
    <scenario name="Off-camp research" locked="1" count="2" user="Grants and Contracts" comment="Created by Grants and Contracts on 6/13/96">
      <inputCells r="L1" val="0.24" numFmtId="165"/>
      <inputCells r="L2" val="0.345" numFmtId="165"/>
    </scenario>
    <scenario name="Off-camp - other" locked="1" count="2" user="Grants and Contracts" comment="Created by Grants and Contracts on 6/13/96">
      <inputCells r="L1" val="0.187" numFmtId="165"/>
      <inputCells r="L2" val="0.513" numFmtId="165"/>
    </scenario>
  </scenarios>
  <mergeCells count="14">
    <mergeCell ref="C11:D11"/>
    <mergeCell ref="A6:F9"/>
    <mergeCell ref="E10:F10"/>
    <mergeCell ref="C1:E1"/>
    <mergeCell ref="C2:E2"/>
    <mergeCell ref="C3:E3"/>
    <mergeCell ref="C4:E4"/>
    <mergeCell ref="C5:E5"/>
    <mergeCell ref="Q1:Q9"/>
    <mergeCell ref="G10:H10"/>
    <mergeCell ref="I10:J10"/>
    <mergeCell ref="K10:L10"/>
    <mergeCell ref="M10:N10"/>
    <mergeCell ref="Q10:Q18"/>
  </mergeCells>
  <dataValidations xWindow="396" yWindow="257" count="9">
    <dataValidation allowBlank="1" showInputMessage="1" showErrorMessage="1" promptTitle="Notes" prompt="Add notes as necessary." sqref="A6:F9"/>
    <dataValidation type="list" allowBlank="1" showInputMessage="1" showErrorMessage="1" promptTitle="Project Location" prompt="Select the Project Location." sqref="F2">
      <formula1>$AH$3:$AI$3</formula1>
    </dataValidation>
    <dataValidation allowBlank="1" showInputMessage="1" showErrorMessage="1" promptTitle="Applicable F&amp;A Rate" prompt="This field will dislpayed after inputting Activity Type and Location" sqref="L1"/>
    <dataValidation allowBlank="1" showInputMessage="1" showErrorMessage="1" promptTitle="Note" prompt="MTDC or TDC will display based on the value selected in cell I3." sqref="B80"/>
    <dataValidation type="list" allowBlank="1" showInputMessage="1" showErrorMessage="1" promptTitle="Project Activity Type" prompt="Select the Project Activity Type." sqref="F1">
      <formula1>$AG$6</formula1>
    </dataValidation>
    <dataValidation allowBlank="1" showInputMessage="1" showErrorMessage="1" promptTitle="Applied F&amp;A Rate" prompt="If appplicable, then override the Applicable F&amp;A Rate with the F&amp;A Rate to be applied to this project." sqref="F4"/>
    <dataValidation allowBlank="1" showInputMessage="1" showErrorMessage="1" promptTitle="Notes" prompt="Add additional notes as necessary." sqref="A5"/>
    <dataValidation allowBlank="1" showInputMessage="1" showErrorMessage="1" promptTitle="Determination" prompt="This field will populate as you complete your budget." sqref="C2:E2"/>
    <dataValidation allowBlank="1" showInputMessage="1" showErrorMessage="1" promptTitle="Additional Justification" prompt="Additional Justification is required." sqref="B46"/>
  </dataValidations>
  <printOptions horizontalCentered="1"/>
  <pageMargins left="0.7" right="0.7" top="0.75" bottom="0.75" header="0.3" footer="0.3"/>
  <pageSetup scale="64" orientation="landscape" r:id="rId1"/>
  <headerFooter alignWithMargins="0">
    <oddHeader>&amp;L&amp;G&amp;C&amp;"Arial,Bold"&amp;12SPA Budget Template - FY19&amp;RLocation Tool</oddHeader>
    <oddFooter>&amp;LSPA v.20180906&amp;C&amp;A&amp;RLast Updated: &amp;D</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5D73B7CD65C048B0BE99B653253B7E" ma:contentTypeVersion="1" ma:contentTypeDescription="Create a new document." ma:contentTypeScope="" ma:versionID="45554949ca06c1375ec2e881efb0dd91">
  <xsd:schema xmlns:xsd="http://www.w3.org/2001/XMLSchema" xmlns:xs="http://www.w3.org/2001/XMLSchema" xmlns:p="http://schemas.microsoft.com/office/2006/metadata/properties" xmlns:ns2="8349cf81-c575-4cc4-82d1-875e6d39b16f" targetNamespace="http://schemas.microsoft.com/office/2006/metadata/properties" ma:root="true" ma:fieldsID="48ae6874014b628306f12410581d7aa9" ns2:_="">
    <xsd:import namespace="8349cf81-c575-4cc4-82d1-875e6d39b16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49cf81-c575-4cc4-82d1-875e6d39b16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2B703E-667E-4570-B8C7-9E577F4583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49cf81-c575-4cc4-82d1-875e6d39b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491068-4A18-4770-8BDA-B9E6B7C65036}">
  <ds:schemaRefs>
    <ds:schemaRef ds:uri="http://schemas.microsoft.com/sharepoint/v3/contenttype/forms"/>
  </ds:schemaRefs>
</ds:datastoreItem>
</file>

<file path=customXml/itemProps3.xml><?xml version="1.0" encoding="utf-8"?>
<ds:datastoreItem xmlns:ds="http://schemas.openxmlformats.org/officeDocument/2006/customXml" ds:itemID="{0546F590-D1E1-4480-8BB6-CD62A282C781}">
  <ds:schemaRefs>
    <ds:schemaRef ds:uri="http://purl.org/dc/dcmitype/"/>
    <ds:schemaRef ds:uri="http://schemas.microsoft.com/office/infopath/2007/PartnerControls"/>
    <ds:schemaRef ds:uri="8349cf81-c575-4cc4-82d1-875e6d39b16f"/>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40</vt:i4>
      </vt:variant>
    </vt:vector>
  </HeadingPairs>
  <TitlesOfParts>
    <vt:vector size="47" baseType="lpstr">
      <vt:lpstr>Guidance</vt:lpstr>
      <vt:lpstr>General</vt:lpstr>
      <vt:lpstr>State of IL</vt:lpstr>
      <vt:lpstr>USDA Cap</vt:lpstr>
      <vt:lpstr>General - Cost Share</vt:lpstr>
      <vt:lpstr>General - UIC Component</vt:lpstr>
      <vt:lpstr>location tool</vt:lpstr>
      <vt:lpstr>CapFifteen</vt:lpstr>
      <vt:lpstr>CapThirty</vt:lpstr>
      <vt:lpstr>CapTwenty</vt:lpstr>
      <vt:lpstr>General!ClinicalTrial</vt:lpstr>
      <vt:lpstr>General!ClinicalTrialIndustry</vt:lpstr>
      <vt:lpstr>General!ClinicalTrialOff</vt:lpstr>
      <vt:lpstr>General!ClinicalTrialOn</vt:lpstr>
      <vt:lpstr>Effective</vt:lpstr>
      <vt:lpstr>Effective30</vt:lpstr>
      <vt:lpstr>General!Fellowship</vt:lpstr>
      <vt:lpstr>General!Fellowship0</vt:lpstr>
      <vt:lpstr>FifteenEffective</vt:lpstr>
      <vt:lpstr>General!Instruction</vt:lpstr>
      <vt:lpstr>General!InstructionOff</vt:lpstr>
      <vt:lpstr>General!InstructionOn</vt:lpstr>
      <vt:lpstr>General!MTDC</vt:lpstr>
      <vt:lpstr>General!OffCampus</vt:lpstr>
      <vt:lpstr>General!OnCampus</vt:lpstr>
      <vt:lpstr>General!OSA</vt:lpstr>
      <vt:lpstr>General!OSAOff</vt:lpstr>
      <vt:lpstr>General!OSAOn</vt:lpstr>
      <vt:lpstr>General!Other</vt:lpstr>
      <vt:lpstr>General!Print_Area</vt:lpstr>
      <vt:lpstr>'General - Cost Share'!Print_Area</vt:lpstr>
      <vt:lpstr>'General - UIC Component'!Print_Area</vt:lpstr>
      <vt:lpstr>'location tool'!Print_Area</vt:lpstr>
      <vt:lpstr>'State of IL'!Print_Area</vt:lpstr>
      <vt:lpstr>'USDA Cap'!Print_Area</vt:lpstr>
      <vt:lpstr>General!Print_Titles</vt:lpstr>
      <vt:lpstr>'General - Cost Share'!Print_Titles</vt:lpstr>
      <vt:lpstr>'General - UIC Component'!Print_Titles</vt:lpstr>
      <vt:lpstr>'location tool'!Print_Titles</vt:lpstr>
      <vt:lpstr>'State of IL'!Print_Titles</vt:lpstr>
      <vt:lpstr>'USDA Cap'!Print_Titles</vt:lpstr>
      <vt:lpstr>General!Research</vt:lpstr>
      <vt:lpstr>General!ResearchOff</vt:lpstr>
      <vt:lpstr>General!ResearchOn</vt:lpstr>
      <vt:lpstr>General!TDC</vt:lpstr>
      <vt:lpstr>ThirtyEffective</vt:lpstr>
      <vt:lpstr>TwentyEffective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Rogers, Brian P</dc:creator>
  <cp:lastModifiedBy>Fellmann, Stephanie Lyn</cp:lastModifiedBy>
  <cp:lastPrinted>2018-09-06T15:53:58Z</cp:lastPrinted>
  <dcterms:created xsi:type="dcterms:W3CDTF">1997-01-15T14:44:36Z</dcterms:created>
  <dcterms:modified xsi:type="dcterms:W3CDTF">2018-09-10T14:55:35Z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0x010100FB5D73B7CD65C048B0BE99B653253B7E</vt:lpwstr>
  </property>
</Properties>
</file>